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{"'Sheet1'!$A$1:$AB$110"}</definedName>
    <definedName name="HTML_Description" hidden="1">""</definedName>
    <definedName name="HTML_Email" hidden="1">""</definedName>
    <definedName name="HTML_Header" hidden="1">"Sheet1"</definedName>
    <definedName name="HTML_LastUpdate" hidden="1">"8/26/03"</definedName>
    <definedName name="HTML_LineAfter" hidden="1">FALSE</definedName>
    <definedName name="HTML_LineBefore" hidden="1">FALSE</definedName>
    <definedName name="HTML_Name" hidden="1">"Chuck Bramwell"</definedName>
    <definedName name="HTML_OBDlg2" hidden="1">TRUE</definedName>
    <definedName name="HTML_OBDlg4" hidden="1">TRUE</definedName>
    <definedName name="HTML_OS" hidden="1">0</definedName>
    <definedName name="HTML_PathFile" hidden="1">"C:\Web Pages\CTC New Pages\CalTripleCrown\03PBPResults.htm"</definedName>
    <definedName name="HTML_Title" hidden="1">"PBP 03 Results"</definedName>
  </definedNames>
  <calcPr fullCalcOnLoad="1"/>
</workbook>
</file>

<file path=xl/sharedStrings.xml><?xml version="1.0" encoding="utf-8"?>
<sst xmlns="http://schemas.openxmlformats.org/spreadsheetml/2006/main" count="372" uniqueCount="183">
  <si>
    <t>Name</t>
  </si>
  <si>
    <t>Hometown</t>
  </si>
  <si>
    <t>State</t>
  </si>
  <si>
    <t xml:space="preserve"> </t>
  </si>
  <si>
    <t>CA</t>
  </si>
  <si>
    <t>Start</t>
  </si>
  <si>
    <t>CP1</t>
  </si>
  <si>
    <t>CP2</t>
  </si>
  <si>
    <t>Fougeres</t>
  </si>
  <si>
    <t>Villaines</t>
  </si>
  <si>
    <t>CP3</t>
  </si>
  <si>
    <t>St. Quentin</t>
  </si>
  <si>
    <t xml:space="preserve">Mortagne </t>
  </si>
  <si>
    <t>Rapp, Brian</t>
  </si>
  <si>
    <t>Santa Cruz</t>
  </si>
  <si>
    <t>CP4</t>
  </si>
  <si>
    <t>Tinteniac</t>
  </si>
  <si>
    <t>Coronado</t>
  </si>
  <si>
    <t>CP5</t>
  </si>
  <si>
    <t>Loudeac</t>
  </si>
  <si>
    <t>CP6</t>
  </si>
  <si>
    <t>Carhaix</t>
  </si>
  <si>
    <t>Holloway, Ken</t>
  </si>
  <si>
    <t>San Jose</t>
  </si>
  <si>
    <t>Teachout, Todd</t>
  </si>
  <si>
    <t>Hercules</t>
  </si>
  <si>
    <t>San Francisco</t>
  </si>
  <si>
    <t>Lyon, Melinda</t>
  </si>
  <si>
    <t>Boxford</t>
  </si>
  <si>
    <t>MA</t>
  </si>
  <si>
    <t>CP7</t>
  </si>
  <si>
    <t>Brest</t>
  </si>
  <si>
    <t>CO</t>
  </si>
  <si>
    <t>CP8</t>
  </si>
  <si>
    <t>Kilometers into Course</t>
  </si>
  <si>
    <t>Miles into Course</t>
  </si>
  <si>
    <t>CP9</t>
  </si>
  <si>
    <t>C10</t>
  </si>
  <si>
    <t>C11</t>
  </si>
  <si>
    <t>C12</t>
  </si>
  <si>
    <t>C13</t>
  </si>
  <si>
    <t>Mortagne</t>
  </si>
  <si>
    <t>C14</t>
  </si>
  <si>
    <t>Finish</t>
  </si>
  <si>
    <t>Paris</t>
  </si>
  <si>
    <t>to Brest</t>
  </si>
  <si>
    <t>Elapsed</t>
  </si>
  <si>
    <t>Time</t>
  </si>
  <si>
    <t>Speed MPH</t>
  </si>
  <si>
    <t>Total Avg.</t>
  </si>
  <si>
    <t>to Loudeac</t>
  </si>
  <si>
    <t>1999 - Bramwell, Chuck</t>
  </si>
  <si>
    <t>1999 - Gafgen, Pierce</t>
  </si>
  <si>
    <t>1999 - Tanner, Brad</t>
  </si>
  <si>
    <t>53 Hour Finish</t>
  </si>
  <si>
    <t>78 Hour Finish</t>
  </si>
  <si>
    <t>67 Hour Finish</t>
  </si>
  <si>
    <t>Total</t>
  </si>
  <si>
    <t>PBP</t>
  </si>
  <si>
    <t xml:space="preserve">Total </t>
  </si>
  <si>
    <t>to Paris</t>
  </si>
  <si>
    <t>Elapsed Times Are Approximate</t>
  </si>
  <si>
    <t>Bennett, Don</t>
  </si>
  <si>
    <t>Palo Alto</t>
  </si>
  <si>
    <t>Granite Bay</t>
  </si>
  <si>
    <t>Oakland</t>
  </si>
  <si>
    <t>Main, Kevin</t>
  </si>
  <si>
    <t>San Luis Obispo</t>
  </si>
  <si>
    <t>Morrissey, Peter</t>
  </si>
  <si>
    <t>Davis</t>
  </si>
  <si>
    <t>Aurora</t>
  </si>
  <si>
    <t>OH</t>
  </si>
  <si>
    <t>Georgetown</t>
  </si>
  <si>
    <t>KY</t>
  </si>
  <si>
    <t>Columbia</t>
  </si>
  <si>
    <t>SC</t>
  </si>
  <si>
    <t>Charlotte</t>
  </si>
  <si>
    <t>NC</t>
  </si>
  <si>
    <t>Richland</t>
  </si>
  <si>
    <t>WA</t>
  </si>
  <si>
    <t>TN</t>
  </si>
  <si>
    <t>Bott, Linda</t>
  </si>
  <si>
    <t>Ventura</t>
  </si>
  <si>
    <t>Ellis, John Lee</t>
  </si>
  <si>
    <t>Louisville</t>
  </si>
  <si>
    <t>Goursolle, Kitty</t>
  </si>
  <si>
    <t>San Ramon</t>
  </si>
  <si>
    <t>Norris, Eric</t>
  </si>
  <si>
    <t>San Diego</t>
  </si>
  <si>
    <t>AZ</t>
  </si>
  <si>
    <t>Chula Vista</t>
  </si>
  <si>
    <t>Woudenberg, Timothy</t>
  </si>
  <si>
    <t>DNF</t>
  </si>
  <si>
    <t>Year</t>
  </si>
  <si>
    <t># Registered</t>
  </si>
  <si>
    <t># Started</t>
  </si>
  <si>
    <t># Finished</t>
  </si>
  <si>
    <t>Finish %</t>
  </si>
  <si>
    <t>??</t>
  </si>
  <si>
    <t>633 American Riders are registered for PBP 2007 - The largest contingent ever to participate in PBP</t>
  </si>
  <si>
    <t>"Unknown" means I didn't catch it before it disappeared from the French Web Site</t>
  </si>
  <si>
    <t>Seattle</t>
  </si>
  <si>
    <t>Heine, Jan - 1st American Finisher 2007?</t>
  </si>
  <si>
    <t>Millon, Lee</t>
  </si>
  <si>
    <t>Winters</t>
  </si>
  <si>
    <t>Dreux</t>
  </si>
  <si>
    <t>570?</t>
  </si>
  <si>
    <t>Sturgill, Mike</t>
  </si>
  <si>
    <t>Phoenix</t>
  </si>
  <si>
    <t>Fisher, Bobbi</t>
  </si>
  <si>
    <t>Chengdu, China</t>
  </si>
  <si>
    <t>China</t>
  </si>
  <si>
    <t>Astrue, Elaine</t>
  </si>
  <si>
    <t>Mountain View</t>
  </si>
  <si>
    <t>Frame</t>
  </si>
  <si>
    <t xml:space="preserve">Los Altos </t>
  </si>
  <si>
    <t>Robertson, Craig and Lori Cherry Tandem</t>
  </si>
  <si>
    <t>Shoemaker, Ken</t>
  </si>
  <si>
    <t>Los Altos Hills</t>
  </si>
  <si>
    <t>Los Angeles</t>
  </si>
  <si>
    <t>Dyer, Dion</t>
  </si>
  <si>
    <t>George, Bruno</t>
  </si>
  <si>
    <t>Huber, Kerin</t>
  </si>
  <si>
    <t>Pasadena</t>
  </si>
  <si>
    <t>Jacobsen, Wayne</t>
  </si>
  <si>
    <t>San Juan Capistrano</t>
  </si>
  <si>
    <t>No.</t>
  </si>
  <si>
    <t>Maurer, Joseph</t>
  </si>
  <si>
    <t>O'Neil, Matt</t>
  </si>
  <si>
    <t>Shprung, Shai</t>
  </si>
  <si>
    <t>Encino</t>
  </si>
  <si>
    <t>Twitchell, Jack &amp; Kathy Tandem</t>
  </si>
  <si>
    <t>Pomona</t>
  </si>
  <si>
    <t>Stokes, Colin</t>
  </si>
  <si>
    <t>Mission Viejo</t>
  </si>
  <si>
    <t xml:space="preserve">80 Hour Start: Sunday 8/21/11 4:00 P.M. </t>
  </si>
  <si>
    <t xml:space="preserve">90 Hour Start: Sunday 8/21/11 6:00 P.M. </t>
  </si>
  <si>
    <t>90 Hour CP Close Times</t>
  </si>
  <si>
    <t>80 Hour CP Close Times</t>
  </si>
  <si>
    <t>84 Hour CP Close Times</t>
  </si>
  <si>
    <t xml:space="preserve">84 Hour Start: Monday 8/22/11 5:00 A.M. </t>
  </si>
  <si>
    <t>Gee, Thomas - Going for PBP #7</t>
  </si>
  <si>
    <t>Bacho, Paul - Going for PBP #7</t>
  </si>
  <si>
    <t>Bertrand, Johnny - Going for PBP #7</t>
  </si>
  <si>
    <t>Backman, Vickie</t>
  </si>
  <si>
    <t>Burns, David &amp; Cheryl Tandem</t>
  </si>
  <si>
    <t>Graham, Woody - Going for PBP #7</t>
  </si>
  <si>
    <t>Kirby, Douglas - Going for PBP #7</t>
  </si>
  <si>
    <t>Smith, Gary - Going for PBP #7</t>
  </si>
  <si>
    <t>Data from the Tracking Page at http://www.paris-brest-paris.org/pbp2011/index2.php?lang=fr&amp;cat=randonnee&amp;page=suivi_participants</t>
  </si>
  <si>
    <t>2011: 440 American Riders on https://sites.google.com/site/pbp2011usa/us-riders/rider-list</t>
  </si>
  <si>
    <t>Ameen, Sol</t>
  </si>
  <si>
    <t>Mount Shasta</t>
  </si>
  <si>
    <t>Banks, Debra</t>
  </si>
  <si>
    <t>Fairfield</t>
  </si>
  <si>
    <t>Chou, James</t>
  </si>
  <si>
    <t>Santa Clara</t>
  </si>
  <si>
    <t>Kluck, Laurence</t>
  </si>
  <si>
    <t>Eureka</t>
  </si>
  <si>
    <t>Mason, Tim</t>
  </si>
  <si>
    <t>Neff, David</t>
  </si>
  <si>
    <t>Fair Oaks</t>
  </si>
  <si>
    <t>Pope, Lee</t>
  </si>
  <si>
    <t>Lotus</t>
  </si>
  <si>
    <t>Wainwright, Doug &amp; Laurie Tandem</t>
  </si>
  <si>
    <t>Cameron Park</t>
  </si>
  <si>
    <t>Springsteen, Lois - Going for PBP #6</t>
  </si>
  <si>
    <t xml:space="preserve">  Must Finish By Wed 8/24/11 Midnight</t>
  </si>
  <si>
    <t xml:space="preserve">  Must Finish By Thurs 8/25/11 5:00 P.M.</t>
  </si>
  <si>
    <t xml:space="preserve">  Must Finish By Thurs 8/25/11 12 Noon</t>
  </si>
  <si>
    <t>2011 Paris-Brest-Paris</t>
  </si>
  <si>
    <t>Littleton</t>
  </si>
  <si>
    <t>Sullivan, Tim - Going for PBP #5</t>
  </si>
  <si>
    <t>Beato, Keith</t>
  </si>
  <si>
    <t>Haigh, Matthew</t>
  </si>
  <si>
    <t>Great Britain</t>
  </si>
  <si>
    <t>Updated: Mon 9/05/11 8:00pm PST</t>
  </si>
  <si>
    <t>Ragsdale, Chris - 1st American Finisher 2011</t>
  </si>
  <si>
    <t>James, Rahner</t>
  </si>
  <si>
    <t>Orangevale</t>
  </si>
  <si>
    <t>O'Connor, Joan</t>
  </si>
  <si>
    <t>Kobayashi, Masayoshi</t>
  </si>
  <si>
    <t>Menlo Park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</si>
</sst>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h]:m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h:mm;@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2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20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0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0" fontId="0" fillId="0" borderId="1" xfId="0" applyNumberFormat="1" applyFont="1" applyBorder="1" applyAlignment="1">
      <alignment/>
    </xf>
    <xf numFmtId="20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9" fontId="0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2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28" sqref="F28"/>
    </sheetView>
  </sheetViews>
  <sheetFormatPr defaultColWidth="9.140625" defaultRowHeight="12.75"/>
  <cols>
    <col min="1" max="1" width="37.8515625" style="3" customWidth="1"/>
    <col min="2" max="2" width="15.00390625" style="3" bestFit="1" customWidth="1"/>
    <col min="3" max="3" width="7.7109375" style="28" customWidth="1"/>
    <col min="4" max="4" width="8.421875" style="28" customWidth="1"/>
    <col min="5" max="5" width="10.421875" style="3" bestFit="1" customWidth="1"/>
    <col min="6" max="6" width="9.28125" style="3" bestFit="1" customWidth="1"/>
    <col min="7" max="7" width="8.8515625" style="3" bestFit="1" customWidth="1"/>
    <col min="8" max="10" width="9.140625" style="3" customWidth="1"/>
    <col min="11" max="11" width="11.140625" style="10" bestFit="1" customWidth="1"/>
    <col min="12" max="12" width="11.57421875" style="3" customWidth="1"/>
    <col min="13" max="15" width="9.140625" style="3" customWidth="1"/>
    <col min="16" max="16" width="11.57421875" style="3" bestFit="1" customWidth="1"/>
    <col min="17" max="23" width="9.140625" style="3" customWidth="1"/>
    <col min="24" max="24" width="10.421875" style="3" bestFit="1" customWidth="1"/>
    <col min="25" max="26" width="11.28125" style="3" customWidth="1"/>
    <col min="27" max="27" width="9.140625" style="12" customWidth="1"/>
    <col min="28" max="28" width="11.57421875" style="3" customWidth="1"/>
    <col min="29" max="16384" width="9.140625" style="3" customWidth="1"/>
  </cols>
  <sheetData>
    <row r="1" spans="1:28" ht="12.75">
      <c r="A1" s="1" t="s">
        <v>170</v>
      </c>
      <c r="B1" s="1"/>
      <c r="C1" s="5"/>
      <c r="D1" s="5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Y1" s="1"/>
      <c r="Z1" s="1"/>
      <c r="AA1" s="22"/>
      <c r="AB1" s="1"/>
    </row>
    <row r="2" spans="1:28" ht="12.75">
      <c r="A2" s="1" t="s">
        <v>176</v>
      </c>
      <c r="K2" s="4" t="s">
        <v>44</v>
      </c>
      <c r="L2" s="5" t="s">
        <v>44</v>
      </c>
      <c r="O2" s="5" t="s">
        <v>44</v>
      </c>
      <c r="P2" s="5" t="s">
        <v>44</v>
      </c>
      <c r="Y2" s="5" t="s">
        <v>57</v>
      </c>
      <c r="Z2" s="5" t="s">
        <v>59</v>
      </c>
      <c r="AA2" s="23" t="s">
        <v>31</v>
      </c>
      <c r="AB2" s="5" t="s">
        <v>31</v>
      </c>
    </row>
    <row r="3" spans="1:28" ht="12.75">
      <c r="A3" s="1" t="s">
        <v>61</v>
      </c>
      <c r="K3" s="4" t="s">
        <v>50</v>
      </c>
      <c r="L3" s="5" t="s">
        <v>50</v>
      </c>
      <c r="O3" s="5" t="s">
        <v>45</v>
      </c>
      <c r="P3" s="5" t="s">
        <v>45</v>
      </c>
      <c r="Y3" s="5" t="s">
        <v>58</v>
      </c>
      <c r="Z3" s="5" t="s">
        <v>58</v>
      </c>
      <c r="AA3" s="23" t="s">
        <v>60</v>
      </c>
      <c r="AB3" s="5" t="s">
        <v>60</v>
      </c>
    </row>
    <row r="4" spans="1:28" ht="12.75">
      <c r="A4" s="3" t="s">
        <v>3</v>
      </c>
      <c r="B4" s="1"/>
      <c r="C4" s="5"/>
      <c r="D4" s="5" t="s">
        <v>114</v>
      </c>
      <c r="E4" s="5" t="s">
        <v>5</v>
      </c>
      <c r="F4" s="5" t="s">
        <v>6</v>
      </c>
      <c r="G4" s="5" t="s">
        <v>7</v>
      </c>
      <c r="H4" s="5" t="s">
        <v>10</v>
      </c>
      <c r="I4" s="5" t="s">
        <v>15</v>
      </c>
      <c r="J4" s="5" t="s">
        <v>18</v>
      </c>
      <c r="K4" s="4" t="s">
        <v>46</v>
      </c>
      <c r="L4" s="5" t="s">
        <v>49</v>
      </c>
      <c r="M4" s="5" t="s">
        <v>20</v>
      </c>
      <c r="N4" s="5" t="s">
        <v>30</v>
      </c>
      <c r="O4" s="5" t="s">
        <v>46</v>
      </c>
      <c r="P4" s="5" t="s">
        <v>49</v>
      </c>
      <c r="Q4" s="5" t="s">
        <v>33</v>
      </c>
      <c r="R4" s="1" t="s">
        <v>36</v>
      </c>
      <c r="S4" s="5" t="s">
        <v>37</v>
      </c>
      <c r="T4" s="5" t="s">
        <v>38</v>
      </c>
      <c r="U4" s="5" t="s">
        <v>39</v>
      </c>
      <c r="V4" s="5" t="s">
        <v>40</v>
      </c>
      <c r="W4" s="5" t="s">
        <v>42</v>
      </c>
      <c r="X4" s="5" t="s">
        <v>43</v>
      </c>
      <c r="Y4" s="5" t="s">
        <v>46</v>
      </c>
      <c r="Z4" s="5" t="s">
        <v>49</v>
      </c>
      <c r="AA4" s="23" t="s">
        <v>46</v>
      </c>
      <c r="AB4" s="5" t="s">
        <v>49</v>
      </c>
    </row>
    <row r="5" spans="1:28" ht="12.75">
      <c r="A5" s="5" t="s">
        <v>0</v>
      </c>
      <c r="B5" s="5" t="s">
        <v>1</v>
      </c>
      <c r="C5" s="5" t="s">
        <v>2</v>
      </c>
      <c r="D5" s="5" t="s">
        <v>126</v>
      </c>
      <c r="E5" s="5" t="s">
        <v>11</v>
      </c>
      <c r="F5" s="5" t="s">
        <v>12</v>
      </c>
      <c r="G5" s="5" t="s">
        <v>9</v>
      </c>
      <c r="H5" s="5" t="s">
        <v>8</v>
      </c>
      <c r="I5" s="5" t="s">
        <v>16</v>
      </c>
      <c r="J5" s="5" t="s">
        <v>19</v>
      </c>
      <c r="K5" s="4" t="s">
        <v>47</v>
      </c>
      <c r="L5" s="5" t="s">
        <v>48</v>
      </c>
      <c r="M5" s="5" t="s">
        <v>21</v>
      </c>
      <c r="N5" s="5" t="s">
        <v>31</v>
      </c>
      <c r="O5" s="5" t="s">
        <v>47</v>
      </c>
      <c r="P5" s="5" t="s">
        <v>48</v>
      </c>
      <c r="Q5" s="5" t="s">
        <v>21</v>
      </c>
      <c r="R5" s="1" t="s">
        <v>19</v>
      </c>
      <c r="S5" s="5" t="s">
        <v>16</v>
      </c>
      <c r="T5" s="5" t="s">
        <v>8</v>
      </c>
      <c r="U5" s="5" t="s">
        <v>9</v>
      </c>
      <c r="V5" s="5" t="s">
        <v>41</v>
      </c>
      <c r="W5" s="5" t="s">
        <v>105</v>
      </c>
      <c r="X5" s="5" t="s">
        <v>11</v>
      </c>
      <c r="Y5" s="5" t="s">
        <v>47</v>
      </c>
      <c r="Z5" s="5" t="s">
        <v>48</v>
      </c>
      <c r="AA5" s="23" t="s">
        <v>47</v>
      </c>
      <c r="AB5" s="5" t="s">
        <v>48</v>
      </c>
    </row>
    <row r="6" spans="1:28" ht="12.75">
      <c r="A6" s="6" t="s">
        <v>34</v>
      </c>
      <c r="B6" s="5"/>
      <c r="C6" s="5"/>
      <c r="D6" s="5"/>
      <c r="E6" s="7">
        <v>0</v>
      </c>
      <c r="F6" s="7">
        <v>141</v>
      </c>
      <c r="G6" s="7">
        <v>223</v>
      </c>
      <c r="H6" s="7">
        <v>311</v>
      </c>
      <c r="I6" s="7">
        <v>366</v>
      </c>
      <c r="J6" s="7">
        <v>452</v>
      </c>
      <c r="K6" s="8"/>
      <c r="L6" s="7"/>
      <c r="M6" s="7">
        <v>529</v>
      </c>
      <c r="N6" s="7">
        <v>615</v>
      </c>
      <c r="O6" s="7"/>
      <c r="P6" s="7"/>
      <c r="Q6" s="7">
        <v>696</v>
      </c>
      <c r="R6" s="7">
        <v>773</v>
      </c>
      <c r="S6" s="7">
        <v>849</v>
      </c>
      <c r="T6" s="7">
        <v>914</v>
      </c>
      <c r="U6" s="7">
        <v>1002</v>
      </c>
      <c r="V6" s="7">
        <v>1084</v>
      </c>
      <c r="W6" s="7">
        <v>1156</v>
      </c>
      <c r="X6" s="7">
        <v>1225</v>
      </c>
      <c r="Y6" s="7"/>
      <c r="Z6" s="7"/>
      <c r="AA6" s="24"/>
      <c r="AB6" s="7"/>
    </row>
    <row r="7" spans="1:28" ht="12.75">
      <c r="A7" s="6" t="s">
        <v>35</v>
      </c>
      <c r="B7" s="5"/>
      <c r="C7" s="5"/>
      <c r="D7" s="5"/>
      <c r="E7" s="7">
        <v>0</v>
      </c>
      <c r="F7" s="9">
        <f>F6*0.6215</f>
        <v>87.6315</v>
      </c>
      <c r="G7" s="9">
        <f aca="true" t="shared" si="0" ref="G7:X7">G6*0.6215</f>
        <v>138.5945</v>
      </c>
      <c r="H7" s="9">
        <f t="shared" si="0"/>
        <v>193.28650000000002</v>
      </c>
      <c r="I7" s="9">
        <f t="shared" si="0"/>
        <v>227.46900000000002</v>
      </c>
      <c r="J7" s="9">
        <f t="shared" si="0"/>
        <v>280.918</v>
      </c>
      <c r="K7" s="8"/>
      <c r="L7" s="9"/>
      <c r="M7" s="9">
        <f t="shared" si="0"/>
        <v>328.7735</v>
      </c>
      <c r="N7" s="9">
        <f t="shared" si="0"/>
        <v>382.2225</v>
      </c>
      <c r="O7" s="9"/>
      <c r="P7" s="9"/>
      <c r="Q7" s="9">
        <f t="shared" si="0"/>
        <v>432.564</v>
      </c>
      <c r="R7" s="9">
        <f t="shared" si="0"/>
        <v>480.4195</v>
      </c>
      <c r="S7" s="9">
        <f t="shared" si="0"/>
        <v>527.6535</v>
      </c>
      <c r="T7" s="9">
        <f t="shared" si="0"/>
        <v>568.051</v>
      </c>
      <c r="U7" s="9">
        <f t="shared" si="0"/>
        <v>622.743</v>
      </c>
      <c r="V7" s="9">
        <f t="shared" si="0"/>
        <v>673.706</v>
      </c>
      <c r="W7" s="9">
        <f t="shared" si="0"/>
        <v>718.4540000000001</v>
      </c>
      <c r="X7" s="9">
        <f t="shared" si="0"/>
        <v>761.3375000000001</v>
      </c>
      <c r="Y7" s="9"/>
      <c r="Z7" s="9"/>
      <c r="AA7" s="24"/>
      <c r="AB7" s="9"/>
    </row>
    <row r="8" spans="1:9" ht="12.75">
      <c r="A8" s="3" t="s">
        <v>3</v>
      </c>
      <c r="D8" s="28" t="s">
        <v>3</v>
      </c>
      <c r="E8" s="3" t="s">
        <v>3</v>
      </c>
      <c r="F8" s="3" t="s">
        <v>3</v>
      </c>
      <c r="I8" s="3" t="s">
        <v>3</v>
      </c>
    </row>
    <row r="9" ht="12.75">
      <c r="A9" s="1" t="s">
        <v>135</v>
      </c>
    </row>
    <row r="10" ht="12.75">
      <c r="A10" s="1" t="s">
        <v>167</v>
      </c>
    </row>
    <row r="11" spans="1:28" ht="12.75">
      <c r="A11" s="1" t="s">
        <v>138</v>
      </c>
      <c r="E11" s="15">
        <v>0.6666666666666666</v>
      </c>
      <c r="F11" s="15">
        <v>0.009722222222222222</v>
      </c>
      <c r="G11" s="15">
        <v>0.20833333333333334</v>
      </c>
      <c r="H11" s="15">
        <v>0.4263888888888889</v>
      </c>
      <c r="I11" s="15">
        <v>0.5611111111111111</v>
      </c>
      <c r="J11" s="15">
        <v>0.78125</v>
      </c>
      <c r="K11" s="25">
        <f>J11-E11+1</f>
        <v>1.1145833333333335</v>
      </c>
      <c r="L11" s="31">
        <f>274/(K11*24)</f>
        <v>10.242990654205606</v>
      </c>
      <c r="M11" s="15">
        <v>0.9791666666666666</v>
      </c>
      <c r="N11" s="15">
        <v>0.22152777777777777</v>
      </c>
      <c r="O11" s="25">
        <f>N11-E11+2</f>
        <v>1.5548611111111112</v>
      </c>
      <c r="P11" s="31">
        <f>375/(O11*24)</f>
        <v>10.049129075480124</v>
      </c>
      <c r="Q11" s="15">
        <v>0.4576388888888889</v>
      </c>
      <c r="R11" s="15">
        <v>0.6770833333333334</v>
      </c>
      <c r="S11" s="15">
        <v>0.9131944444444445</v>
      </c>
      <c r="T11" s="15">
        <v>0.06319444444444444</v>
      </c>
      <c r="U11" s="15">
        <v>0.325</v>
      </c>
      <c r="V11" s="15">
        <v>0.5659722222222222</v>
      </c>
      <c r="W11" s="15">
        <v>0.7909722222222223</v>
      </c>
      <c r="X11" s="15">
        <v>1</v>
      </c>
      <c r="Y11" s="25">
        <f>X11-E11+3</f>
        <v>3.3333333333333335</v>
      </c>
      <c r="Z11" s="31">
        <f>747/(Y11*24)</f>
        <v>9.3375</v>
      </c>
      <c r="AA11" s="25">
        <f>(X11-N11)+1</f>
        <v>1.7784722222222222</v>
      </c>
      <c r="AB11" s="31">
        <f>(747-375)/(AA11*24)</f>
        <v>8.715345568137446</v>
      </c>
    </row>
    <row r="12" spans="3:28" s="11" customFormat="1" ht="12.75">
      <c r="C12" s="29"/>
      <c r="D12" s="29"/>
      <c r="E12" s="14"/>
      <c r="F12" s="14"/>
      <c r="G12" s="14"/>
      <c r="H12" s="14"/>
      <c r="I12" s="14"/>
      <c r="J12" s="14"/>
      <c r="K12" s="12"/>
      <c r="L12" s="13"/>
      <c r="M12" s="14"/>
      <c r="N12" s="14"/>
      <c r="O12" s="12"/>
      <c r="P12" s="13"/>
      <c r="Q12" s="14"/>
      <c r="R12" s="14"/>
      <c r="S12" s="14"/>
      <c r="T12" s="14"/>
      <c r="U12" s="14"/>
      <c r="V12" s="14"/>
      <c r="W12" s="14"/>
      <c r="X12" s="14"/>
      <c r="Y12" s="12"/>
      <c r="Z12" s="13"/>
      <c r="AA12" s="12"/>
      <c r="AB12" s="13"/>
    </row>
    <row r="13" spans="1:28" s="11" customFormat="1" ht="12.75">
      <c r="A13" s="11" t="s">
        <v>174</v>
      </c>
      <c r="B13" s="11" t="s">
        <v>175</v>
      </c>
      <c r="C13" s="29"/>
      <c r="D13" s="29">
        <v>1890</v>
      </c>
      <c r="E13" s="14">
        <v>0.6840277777777778</v>
      </c>
      <c r="F13" s="14"/>
      <c r="G13" s="14">
        <v>0.08819444444444445</v>
      </c>
      <c r="H13" s="14">
        <v>0.26180555555555557</v>
      </c>
      <c r="I13" s="14">
        <v>0.3902777777777778</v>
      </c>
      <c r="J13" s="14">
        <v>0.5506944444444445</v>
      </c>
      <c r="K13" s="14">
        <f aca="true" t="shared" si="1" ref="K13:K23">J13-E13+1</f>
        <v>0.8666666666666667</v>
      </c>
      <c r="L13" s="13">
        <f>274/(K13*24)</f>
        <v>13.173076923076923</v>
      </c>
      <c r="M13" s="14">
        <v>0.7409722222222223</v>
      </c>
      <c r="N13" s="14">
        <v>0.9465277777777777</v>
      </c>
      <c r="O13" s="12">
        <f>N13-E13+1</f>
        <v>1.2625</v>
      </c>
      <c r="P13" s="13">
        <f>375/(O13*24)</f>
        <v>12.376237623762377</v>
      </c>
      <c r="Q13" s="14">
        <v>0.3444444444444445</v>
      </c>
      <c r="R13" s="14">
        <v>0.5284722222222222</v>
      </c>
      <c r="S13" s="14">
        <v>0.7243055555555555</v>
      </c>
      <c r="T13" s="14">
        <v>0.8458333333333333</v>
      </c>
      <c r="U13" s="14">
        <v>0.049305555555555554</v>
      </c>
      <c r="V13" s="14">
        <v>0.4284722222222222</v>
      </c>
      <c r="W13" s="14">
        <v>0.607638888888889</v>
      </c>
      <c r="X13" s="14">
        <v>0.7555555555555555</v>
      </c>
      <c r="Y13" s="12">
        <f>X13-E13+3</f>
        <v>3.071527777777778</v>
      </c>
      <c r="Z13" s="13">
        <f aca="true" t="shared" si="2" ref="Z13:Z23">747/(Y13*24)</f>
        <v>10.133393624236943</v>
      </c>
      <c r="AA13" s="12">
        <f>(X13-N13)+2</f>
        <v>1.8090277777777777</v>
      </c>
      <c r="AB13" s="13">
        <f aca="true" t="shared" si="3" ref="AB13:AB23">(747-375)/(AA13*24)</f>
        <v>8.568138195777351</v>
      </c>
    </row>
    <row r="14" spans="1:28" s="11" customFormat="1" ht="12.75">
      <c r="A14" s="11" t="s">
        <v>102</v>
      </c>
      <c r="B14" s="11" t="s">
        <v>101</v>
      </c>
      <c r="C14" s="29" t="s">
        <v>79</v>
      </c>
      <c r="D14" s="29">
        <v>1900</v>
      </c>
      <c r="E14" s="14">
        <v>0.6944444444444445</v>
      </c>
      <c r="F14" s="14"/>
      <c r="G14" s="14">
        <v>0.01875</v>
      </c>
      <c r="H14" s="14">
        <v>0.15833333333333333</v>
      </c>
      <c r="I14" s="14">
        <v>0.24722222222222223</v>
      </c>
      <c r="J14" s="14">
        <v>0.3826388888888889</v>
      </c>
      <c r="K14" s="14">
        <f t="shared" si="1"/>
        <v>0.6881944444444443</v>
      </c>
      <c r="L14" s="13">
        <f>274/(K14*24)</f>
        <v>16.589303733602424</v>
      </c>
      <c r="M14" s="14">
        <v>0.51875</v>
      </c>
      <c r="N14" s="14">
        <v>0.6729166666666666</v>
      </c>
      <c r="O14" s="12">
        <f>N14-E14+1</f>
        <v>0.9784722222222221</v>
      </c>
      <c r="P14" s="13">
        <f>375/(O14*24)</f>
        <v>15.96877217885025</v>
      </c>
      <c r="Q14" s="12">
        <v>0.8506944444444445</v>
      </c>
      <c r="R14" s="14">
        <v>0.027777777777777776</v>
      </c>
      <c r="S14" s="14">
        <v>0.20069444444444443</v>
      </c>
      <c r="T14" s="14">
        <v>0.3326388888888889</v>
      </c>
      <c r="U14" s="14">
        <v>0.5368055555555555</v>
      </c>
      <c r="V14" s="14">
        <v>0.6798611111111111</v>
      </c>
      <c r="W14" s="14">
        <v>0.8027777777777777</v>
      </c>
      <c r="X14" s="14">
        <v>0.9104166666666668</v>
      </c>
      <c r="Y14" s="12">
        <f>X14-E14+2</f>
        <v>2.2159722222222222</v>
      </c>
      <c r="Z14" s="13">
        <f>747/(Y14*24)</f>
        <v>14.045753682231274</v>
      </c>
      <c r="AA14" s="12">
        <f>(X14-N14)+1</f>
        <v>1.2375000000000003</v>
      </c>
      <c r="AB14" s="13">
        <f t="shared" si="3"/>
        <v>12.525252525252522</v>
      </c>
    </row>
    <row r="15" spans="1:28" s="11" customFormat="1" ht="12.75">
      <c r="A15" s="11" t="s">
        <v>22</v>
      </c>
      <c r="B15" s="11" t="s">
        <v>23</v>
      </c>
      <c r="C15" s="29" t="s">
        <v>4</v>
      </c>
      <c r="D15" s="29">
        <v>1480</v>
      </c>
      <c r="E15" s="14">
        <v>0.6951388888888889</v>
      </c>
      <c r="F15" s="14"/>
      <c r="G15" s="14">
        <v>0.051388888888888894</v>
      </c>
      <c r="H15" s="14">
        <v>0.22708333333333333</v>
      </c>
      <c r="I15" s="14">
        <v>0.3520833333333333</v>
      </c>
      <c r="J15" s="14">
        <v>0.5270833333333333</v>
      </c>
      <c r="K15" s="14">
        <f t="shared" si="1"/>
        <v>0.8319444444444445</v>
      </c>
      <c r="L15" s="13">
        <f aca="true" t="shared" si="4" ref="L15:L23">274/(K15*24)</f>
        <v>13.7228714524207</v>
      </c>
      <c r="M15" s="14">
        <v>0.7152777777777778</v>
      </c>
      <c r="N15" s="14">
        <v>0.8875</v>
      </c>
      <c r="O15" s="12">
        <f aca="true" t="shared" si="5" ref="O15:O23">N15-E15+1</f>
        <v>1.192361111111111</v>
      </c>
      <c r="P15" s="13">
        <f aca="true" t="shared" si="6" ref="P15:P23">375/(O15*24)</f>
        <v>13.104251601630752</v>
      </c>
      <c r="Q15" s="14">
        <v>0.24513888888888888</v>
      </c>
      <c r="R15" s="14">
        <v>0.43194444444444446</v>
      </c>
      <c r="S15" s="14">
        <v>0.6173611111111111</v>
      </c>
      <c r="T15" s="14">
        <v>0.7361111111111112</v>
      </c>
      <c r="U15" s="14">
        <v>0.938888888888889</v>
      </c>
      <c r="V15" s="14">
        <v>0.2604166666666667</v>
      </c>
      <c r="W15" s="14">
        <v>0.44375</v>
      </c>
      <c r="X15" s="14">
        <v>0.5666666666666667</v>
      </c>
      <c r="Y15" s="12">
        <f>X15-E15+3</f>
        <v>2.8715277777777777</v>
      </c>
      <c r="Z15" s="13">
        <f t="shared" si="2"/>
        <v>10.839177750906893</v>
      </c>
      <c r="AA15" s="12">
        <f>(X15-N15)+2</f>
        <v>1.6791666666666667</v>
      </c>
      <c r="AB15" s="13">
        <f t="shared" si="3"/>
        <v>9.230769230769232</v>
      </c>
    </row>
    <row r="16" spans="1:28" s="11" customFormat="1" ht="12.75">
      <c r="A16" s="11" t="s">
        <v>157</v>
      </c>
      <c r="B16" s="11" t="s">
        <v>158</v>
      </c>
      <c r="C16" s="29" t="s">
        <v>4</v>
      </c>
      <c r="D16" s="29">
        <v>1462</v>
      </c>
      <c r="E16" s="14">
        <v>0.6944444444444445</v>
      </c>
      <c r="F16" s="14"/>
      <c r="G16" s="14">
        <v>0.05902777777777778</v>
      </c>
      <c r="H16" s="14">
        <v>0.22430555555555556</v>
      </c>
      <c r="I16" s="14">
        <v>0.3326388888888889</v>
      </c>
      <c r="J16" s="14">
        <v>0.4993055555555555</v>
      </c>
      <c r="K16" s="14">
        <f>J16-E16+1</f>
        <v>0.804861111111111</v>
      </c>
      <c r="L16" s="13">
        <f t="shared" si="4"/>
        <v>14.184641932700607</v>
      </c>
      <c r="M16" s="14">
        <v>0.6701388888888888</v>
      </c>
      <c r="N16" s="14">
        <v>0.8715277777777778</v>
      </c>
      <c r="O16" s="12">
        <f>N16-E16+1</f>
        <v>1.1770833333333333</v>
      </c>
      <c r="P16" s="13">
        <f t="shared" si="6"/>
        <v>13.274336283185841</v>
      </c>
      <c r="Q16" s="14">
        <v>0.1277777777777778</v>
      </c>
      <c r="R16" s="14">
        <v>0.4083333333333334</v>
      </c>
      <c r="S16" s="14">
        <v>0.5958333333333333</v>
      </c>
      <c r="T16" s="14">
        <v>0.7236111111111111</v>
      </c>
      <c r="U16" s="14">
        <v>0.07083333333333333</v>
      </c>
      <c r="V16" s="14">
        <v>0.3993055555555556</v>
      </c>
      <c r="W16" s="14">
        <v>0.5951388888888889</v>
      </c>
      <c r="X16" s="14">
        <v>0.7756944444444445</v>
      </c>
      <c r="Y16" s="12">
        <f>X16-E16+3</f>
        <v>3.08125</v>
      </c>
      <c r="Z16" s="13">
        <f t="shared" si="2"/>
        <v>10.101419878296147</v>
      </c>
      <c r="AA16" s="12">
        <f>(X16-N16)+2</f>
        <v>1.9041666666666668</v>
      </c>
      <c r="AB16" s="13">
        <f t="shared" si="3"/>
        <v>8.140043763676148</v>
      </c>
    </row>
    <row r="17" spans="1:28" s="11" customFormat="1" ht="12.75">
      <c r="A17" s="11" t="s">
        <v>27</v>
      </c>
      <c r="B17" s="11" t="s">
        <v>28</v>
      </c>
      <c r="C17" s="29" t="s">
        <v>29</v>
      </c>
      <c r="D17" s="29">
        <v>1472</v>
      </c>
      <c r="E17" s="14">
        <v>0.6736111111111112</v>
      </c>
      <c r="F17" s="14"/>
      <c r="G17" s="14">
        <v>0.010416666666666666</v>
      </c>
      <c r="H17" s="14">
        <v>0.15902777777777777</v>
      </c>
      <c r="I17" s="14">
        <v>0.2722222222222222</v>
      </c>
      <c r="J17" s="14">
        <v>0.42430555555555555</v>
      </c>
      <c r="K17" s="14">
        <f t="shared" si="1"/>
        <v>0.7506944444444443</v>
      </c>
      <c r="L17" s="13">
        <f t="shared" si="4"/>
        <v>15.208140610545792</v>
      </c>
      <c r="M17" s="14">
        <v>0.5791666666666667</v>
      </c>
      <c r="N17" s="14">
        <v>0.7395833333333334</v>
      </c>
      <c r="O17" s="12">
        <f t="shared" si="5"/>
        <v>1.0659722222222223</v>
      </c>
      <c r="P17" s="13">
        <f t="shared" si="6"/>
        <v>14.657980456026058</v>
      </c>
      <c r="Q17" s="14">
        <v>0.9354166666666667</v>
      </c>
      <c r="R17" s="14">
        <v>0.18194444444444444</v>
      </c>
      <c r="S17" s="14">
        <v>0.3520833333333333</v>
      </c>
      <c r="T17" s="14">
        <v>0.46319444444444446</v>
      </c>
      <c r="U17" s="14">
        <v>0.6680555555555556</v>
      </c>
      <c r="V17" s="14">
        <v>0.842361111111111</v>
      </c>
      <c r="W17" s="14">
        <v>0.9958333333333332</v>
      </c>
      <c r="X17" s="14">
        <v>0.1361111111111111</v>
      </c>
      <c r="Y17" s="12">
        <f aca="true" t="shared" si="7" ref="Y17:Y23">X17-E17+3</f>
        <v>2.4625</v>
      </c>
      <c r="Z17" s="13">
        <f t="shared" si="2"/>
        <v>12.639593908629443</v>
      </c>
      <c r="AA17" s="12">
        <f aca="true" t="shared" si="8" ref="AA17:AA23">(X17-N17)+2</f>
        <v>1.3965277777777776</v>
      </c>
      <c r="AB17" s="13">
        <f t="shared" si="3"/>
        <v>11.098955743411238</v>
      </c>
    </row>
    <row r="18" spans="1:29" ht="12.75">
      <c r="A18" s="3" t="s">
        <v>159</v>
      </c>
      <c r="B18" s="3" t="s">
        <v>69</v>
      </c>
      <c r="C18" s="28" t="s">
        <v>4</v>
      </c>
      <c r="D18" s="28">
        <v>1476</v>
      </c>
      <c r="E18" s="14">
        <v>0.6951388888888889</v>
      </c>
      <c r="G18" s="10">
        <v>0.08402777777777777</v>
      </c>
      <c r="H18" s="10">
        <v>0.2833333333333333</v>
      </c>
      <c r="I18" s="10">
        <v>0.4048611111111111</v>
      </c>
      <c r="J18" s="10">
        <v>0.5756944444444444</v>
      </c>
      <c r="K18" s="14">
        <f>J18-E18+1</f>
        <v>0.8805555555555555</v>
      </c>
      <c r="L18" s="13">
        <f t="shared" si="4"/>
        <v>12.965299684542588</v>
      </c>
      <c r="M18" s="10">
        <v>0.8354166666666667</v>
      </c>
      <c r="N18" s="10">
        <v>0.06805555555555555</v>
      </c>
      <c r="O18" s="12">
        <f>N18-E18+2</f>
        <v>1.3729166666666668</v>
      </c>
      <c r="P18" s="13">
        <f t="shared" si="6"/>
        <v>11.380880121396054</v>
      </c>
      <c r="Q18" s="10">
        <v>0.4131944444444444</v>
      </c>
      <c r="R18" s="10">
        <v>0.5861111111111111</v>
      </c>
      <c r="S18" s="10">
        <v>0.8541666666666666</v>
      </c>
      <c r="T18" s="10">
        <v>0.9847222222222222</v>
      </c>
      <c r="U18" s="10">
        <v>0.4361111111111111</v>
      </c>
      <c r="V18" s="10">
        <v>0.6326388888888889</v>
      </c>
      <c r="W18" s="10">
        <v>0.7673611111111112</v>
      </c>
      <c r="X18" s="10">
        <v>0.90625</v>
      </c>
      <c r="Y18" s="12">
        <f>X18-E18+3</f>
        <v>3.2111111111111112</v>
      </c>
      <c r="Z18" s="13">
        <f t="shared" si="2"/>
        <v>9.692906574394463</v>
      </c>
      <c r="AA18" s="12">
        <f>(X18-N18)+1</f>
        <v>1.8381944444444445</v>
      </c>
      <c r="AB18" s="13">
        <f t="shared" si="3"/>
        <v>8.432187381941821</v>
      </c>
      <c r="AC18" s="3" t="s">
        <v>3</v>
      </c>
    </row>
    <row r="19" spans="1:29" ht="12.75">
      <c r="A19" s="3" t="s">
        <v>103</v>
      </c>
      <c r="B19" s="3" t="s">
        <v>104</v>
      </c>
      <c r="C19" s="28" t="s">
        <v>4</v>
      </c>
      <c r="D19" s="28">
        <v>1468</v>
      </c>
      <c r="E19" s="14">
        <v>0.6736111111111112</v>
      </c>
      <c r="G19" s="10">
        <v>0.9763888888888889</v>
      </c>
      <c r="H19" s="10">
        <v>0.12430555555555556</v>
      </c>
      <c r="I19" s="10">
        <v>0.22777777777777777</v>
      </c>
      <c r="J19" s="10">
        <v>0.375</v>
      </c>
      <c r="K19" s="14">
        <f t="shared" si="1"/>
        <v>0.7013888888888888</v>
      </c>
      <c r="L19" s="13">
        <f t="shared" si="4"/>
        <v>16.277227722772277</v>
      </c>
      <c r="M19" s="10">
        <v>0.6229166666666667</v>
      </c>
      <c r="N19" s="10">
        <v>0.8006944444444444</v>
      </c>
      <c r="O19" s="12">
        <f t="shared" si="5"/>
        <v>1.1270833333333332</v>
      </c>
      <c r="P19" s="13">
        <f t="shared" si="6"/>
        <v>13.863216266173755</v>
      </c>
      <c r="Q19" s="10">
        <v>0.035416666666666666</v>
      </c>
      <c r="R19" s="10">
        <v>0.37916666666666665</v>
      </c>
      <c r="S19" s="10">
        <v>0.56875</v>
      </c>
      <c r="T19" s="10">
        <v>0.6569444444444444</v>
      </c>
      <c r="U19" s="10">
        <v>0.8215277777777777</v>
      </c>
      <c r="V19" s="10">
        <v>0.0625</v>
      </c>
      <c r="W19" s="10">
        <v>0.25277777777777777</v>
      </c>
      <c r="X19" s="10">
        <v>0.4486111111111111</v>
      </c>
      <c r="Y19" s="12">
        <f t="shared" si="7"/>
        <v>2.775</v>
      </c>
      <c r="Z19" s="13">
        <f t="shared" si="2"/>
        <v>11.216216216216218</v>
      </c>
      <c r="AA19" s="12">
        <f t="shared" si="8"/>
        <v>1.6479166666666667</v>
      </c>
      <c r="AB19" s="13">
        <f t="shared" si="3"/>
        <v>9.40581542351454</v>
      </c>
      <c r="AC19" s="3" t="s">
        <v>3</v>
      </c>
    </row>
    <row r="20" spans="1:28" s="11" customFormat="1" ht="12.75">
      <c r="A20" s="11" t="s">
        <v>68</v>
      </c>
      <c r="B20" s="11" t="s">
        <v>65</v>
      </c>
      <c r="C20" s="29" t="s">
        <v>4</v>
      </c>
      <c r="D20" s="29">
        <v>1487</v>
      </c>
      <c r="E20" s="14">
        <v>0.6736111111111112</v>
      </c>
      <c r="F20" s="14"/>
      <c r="G20" s="14">
        <v>0.9993055555555556</v>
      </c>
      <c r="H20" s="14">
        <v>0.14375</v>
      </c>
      <c r="I20" s="14">
        <v>0.23819444444444446</v>
      </c>
      <c r="J20" s="14">
        <v>0.3923611111111111</v>
      </c>
      <c r="K20" s="14">
        <f t="shared" si="1"/>
        <v>0.71875</v>
      </c>
      <c r="L20" s="13">
        <f t="shared" si="4"/>
        <v>15.884057971014492</v>
      </c>
      <c r="M20" s="14">
        <v>0.5534722222222223</v>
      </c>
      <c r="N20" s="14">
        <v>0.7277777777777777</v>
      </c>
      <c r="O20" s="12">
        <f t="shared" si="5"/>
        <v>1.0541666666666667</v>
      </c>
      <c r="P20" s="13">
        <f t="shared" si="6"/>
        <v>14.822134387351777</v>
      </c>
      <c r="Q20" s="14">
        <v>0.9131944444444445</v>
      </c>
      <c r="R20" s="10">
        <v>0.38125</v>
      </c>
      <c r="S20" s="14">
        <v>0.5743055555555555</v>
      </c>
      <c r="T20" s="14">
        <v>0.720138888888889</v>
      </c>
      <c r="U20" s="14">
        <v>0.907638888888889</v>
      </c>
      <c r="V20" s="14">
        <v>0.075</v>
      </c>
      <c r="W20" s="14">
        <v>0.25</v>
      </c>
      <c r="X20" s="14">
        <v>0.4486111111111111</v>
      </c>
      <c r="Y20" s="12">
        <f t="shared" si="7"/>
        <v>2.775</v>
      </c>
      <c r="Z20" s="13">
        <f t="shared" si="2"/>
        <v>11.216216216216218</v>
      </c>
      <c r="AA20" s="12">
        <f t="shared" si="8"/>
        <v>1.7208333333333334</v>
      </c>
      <c r="AB20" s="13">
        <f t="shared" si="3"/>
        <v>9.00726392251816</v>
      </c>
    </row>
    <row r="21" spans="1:28" s="11" customFormat="1" ht="12.75">
      <c r="A21" s="11" t="s">
        <v>177</v>
      </c>
      <c r="B21" s="11" t="s">
        <v>101</v>
      </c>
      <c r="C21" s="29" t="s">
        <v>79</v>
      </c>
      <c r="D21" s="29">
        <v>1486</v>
      </c>
      <c r="E21" s="14">
        <v>0.6729166666666666</v>
      </c>
      <c r="F21" s="14"/>
      <c r="G21" s="14">
        <v>0.9652777777777778</v>
      </c>
      <c r="H21" s="14">
        <v>0.09027777777777778</v>
      </c>
      <c r="I21" s="14">
        <v>0.16666666666666666</v>
      </c>
      <c r="J21" s="14">
        <v>0.29791666666666666</v>
      </c>
      <c r="K21" s="14">
        <f t="shared" si="1"/>
        <v>0.625</v>
      </c>
      <c r="L21" s="13">
        <f t="shared" si="4"/>
        <v>18.266666666666666</v>
      </c>
      <c r="M21" s="14">
        <v>0.40902777777777777</v>
      </c>
      <c r="N21" s="14">
        <v>0.5375</v>
      </c>
      <c r="O21" s="12">
        <f t="shared" si="5"/>
        <v>0.8645833333333334</v>
      </c>
      <c r="P21" s="13">
        <f t="shared" si="6"/>
        <v>18.072289156626507</v>
      </c>
      <c r="Q21" s="14">
        <v>0.6708333333333334</v>
      </c>
      <c r="R21" s="10">
        <v>0.7861111111111111</v>
      </c>
      <c r="S21" s="14">
        <v>0.925</v>
      </c>
      <c r="T21" s="14">
        <v>0.051388888888888894</v>
      </c>
      <c r="U21" s="14">
        <v>0.18888888888888888</v>
      </c>
      <c r="V21" s="14">
        <v>0.32569444444444445</v>
      </c>
      <c r="W21" s="14">
        <v>0.43472222222222223</v>
      </c>
      <c r="X21" s="14">
        <v>0.5319444444444444</v>
      </c>
      <c r="Y21" s="12">
        <f>X21-E21+2</f>
        <v>1.859027777777778</v>
      </c>
      <c r="Z21" s="13">
        <f t="shared" si="2"/>
        <v>16.742622338438547</v>
      </c>
      <c r="AA21" s="12">
        <f>(X21-N21)+1</f>
        <v>0.9944444444444445</v>
      </c>
      <c r="AB21" s="13">
        <f t="shared" si="3"/>
        <v>15.58659217877095</v>
      </c>
    </row>
    <row r="22" spans="1:28" s="11" customFormat="1" ht="12.75">
      <c r="A22" s="11" t="s">
        <v>107</v>
      </c>
      <c r="B22" s="11" t="s">
        <v>108</v>
      </c>
      <c r="C22" s="29" t="s">
        <v>89</v>
      </c>
      <c r="D22" s="29">
        <v>1504</v>
      </c>
      <c r="E22" s="14">
        <v>0.6736111111111112</v>
      </c>
      <c r="F22" s="14"/>
      <c r="G22" s="14">
        <v>0.041666666666666664</v>
      </c>
      <c r="H22" s="14">
        <v>0.21041666666666667</v>
      </c>
      <c r="I22" s="14">
        <v>0.3451388888888889</v>
      </c>
      <c r="J22" s="14">
        <v>0.5083333333333333</v>
      </c>
      <c r="K22" s="14">
        <f t="shared" si="1"/>
        <v>0.8347222222222221</v>
      </c>
      <c r="L22" s="13">
        <f t="shared" si="4"/>
        <v>13.677204658901832</v>
      </c>
      <c r="M22" s="14">
        <v>0.717361111111111</v>
      </c>
      <c r="N22" s="14">
        <v>0.9138888888888889</v>
      </c>
      <c r="O22" s="12">
        <f t="shared" si="5"/>
        <v>1.2402777777777776</v>
      </c>
      <c r="P22" s="13">
        <f t="shared" si="6"/>
        <v>12.5979843225084</v>
      </c>
      <c r="Q22" s="14">
        <v>0.34375</v>
      </c>
      <c r="R22" s="14">
        <v>0.5277777777777778</v>
      </c>
      <c r="S22" s="14">
        <v>0.7347222222222222</v>
      </c>
      <c r="T22" s="14">
        <v>0.8493055555555555</v>
      </c>
      <c r="U22" s="14">
        <v>0.061111111111111116</v>
      </c>
      <c r="V22" s="14">
        <v>0.3972222222222222</v>
      </c>
      <c r="W22" s="14">
        <v>0.5513888888888888</v>
      </c>
      <c r="X22" s="14">
        <v>0.6909722222222222</v>
      </c>
      <c r="Y22" s="12">
        <f t="shared" si="7"/>
        <v>3.017361111111111</v>
      </c>
      <c r="Z22" s="13">
        <f t="shared" si="2"/>
        <v>10.31530494821634</v>
      </c>
      <c r="AA22" s="12">
        <f t="shared" si="8"/>
        <v>1.7770833333333333</v>
      </c>
      <c r="AB22" s="13">
        <f t="shared" si="3"/>
        <v>8.722157092614303</v>
      </c>
    </row>
    <row r="23" spans="1:28" s="11" customFormat="1" ht="12.75">
      <c r="A23" s="11" t="s">
        <v>24</v>
      </c>
      <c r="B23" s="11" t="s">
        <v>25</v>
      </c>
      <c r="C23" s="29" t="s">
        <v>4</v>
      </c>
      <c r="D23" s="29">
        <v>1497</v>
      </c>
      <c r="E23" s="14">
        <v>0.6840277777777778</v>
      </c>
      <c r="F23" s="14"/>
      <c r="G23" s="14">
        <v>0.05069444444444445</v>
      </c>
      <c r="H23" s="14">
        <v>0.24305555555555555</v>
      </c>
      <c r="I23" s="14">
        <v>0.36180555555555555</v>
      </c>
      <c r="J23" s="14">
        <v>0.5527777777777778</v>
      </c>
      <c r="K23" s="14">
        <f t="shared" si="1"/>
        <v>0.86875</v>
      </c>
      <c r="L23" s="13">
        <f t="shared" si="4"/>
        <v>13.141486810551557</v>
      </c>
      <c r="M23" s="14">
        <v>0.7583333333333333</v>
      </c>
      <c r="N23" s="14">
        <v>0.9659722222222222</v>
      </c>
      <c r="O23" s="12">
        <f t="shared" si="5"/>
        <v>1.2819444444444446</v>
      </c>
      <c r="P23" s="13">
        <f t="shared" si="6"/>
        <v>12.18851570964247</v>
      </c>
      <c r="Q23" s="14">
        <v>0.38055555555555554</v>
      </c>
      <c r="R23" s="14">
        <v>0.5590277777777778</v>
      </c>
      <c r="S23" s="14">
        <v>0.7944444444444444</v>
      </c>
      <c r="T23" s="14">
        <v>0.9666666666666667</v>
      </c>
      <c r="U23" s="14">
        <v>0.23611111111111113</v>
      </c>
      <c r="V23" s="14">
        <v>0.5569444444444445</v>
      </c>
      <c r="W23" s="14">
        <v>0.73125</v>
      </c>
      <c r="X23" s="14">
        <v>0.8847222222222223</v>
      </c>
      <c r="Y23" s="12">
        <f t="shared" si="7"/>
        <v>3.2006944444444443</v>
      </c>
      <c r="Z23" s="13">
        <f t="shared" si="2"/>
        <v>9.724452158819702</v>
      </c>
      <c r="AA23" s="12">
        <f t="shared" si="8"/>
        <v>1.9187500000000002</v>
      </c>
      <c r="AB23" s="13">
        <f t="shared" si="3"/>
        <v>8.078175895765472</v>
      </c>
    </row>
    <row r="24" spans="3:28" s="11" customFormat="1" ht="12.75">
      <c r="C24" s="29"/>
      <c r="D24" s="29"/>
      <c r="E24" s="14"/>
      <c r="F24" s="14"/>
      <c r="G24" s="14"/>
      <c r="H24" s="14"/>
      <c r="I24" s="14"/>
      <c r="J24" s="14"/>
      <c r="K24" s="12"/>
      <c r="L24" s="13"/>
      <c r="M24" s="14"/>
      <c r="N24" s="14"/>
      <c r="O24" s="12"/>
      <c r="P24" s="13"/>
      <c r="Q24" s="14"/>
      <c r="R24" s="14"/>
      <c r="S24" s="14"/>
      <c r="T24" s="14"/>
      <c r="U24" s="14"/>
      <c r="V24" s="14"/>
      <c r="W24" s="14"/>
      <c r="X24" s="14"/>
      <c r="Y24" s="12"/>
      <c r="Z24" s="13"/>
      <c r="AA24" s="12"/>
      <c r="AB24" s="13"/>
    </row>
    <row r="25" spans="1:28" ht="12.75">
      <c r="A25" s="3" t="s">
        <v>53</v>
      </c>
      <c r="B25" s="3" t="s">
        <v>54</v>
      </c>
      <c r="E25" s="10">
        <v>0.8333333333333334</v>
      </c>
      <c r="G25" s="10">
        <v>0.16597222222222222</v>
      </c>
      <c r="H25" s="10">
        <v>0.2951388888888889</v>
      </c>
      <c r="I25" s="10">
        <v>0.3888888888888889</v>
      </c>
      <c r="J25" s="10">
        <v>0.5229166666666667</v>
      </c>
      <c r="K25" s="14">
        <f>J25+(4/24)</f>
        <v>0.6895833333333333</v>
      </c>
      <c r="L25" s="13">
        <f>274/(K25*24)</f>
        <v>16.555891238670693</v>
      </c>
      <c r="M25" s="10">
        <v>0.6645833333333333</v>
      </c>
      <c r="N25" s="10">
        <v>0.8097222222222222</v>
      </c>
      <c r="O25" s="12">
        <f>N25+(4/24)</f>
        <v>0.9763888888888889</v>
      </c>
      <c r="P25" s="13">
        <f>375/(O25*24)</f>
        <v>16.002844950213372</v>
      </c>
      <c r="Q25" s="10">
        <v>0.9743055555555555</v>
      </c>
      <c r="R25" s="10">
        <v>0.15208333333333332</v>
      </c>
      <c r="S25" s="10">
        <v>0.3215277777777778</v>
      </c>
      <c r="T25" s="10">
        <v>0.4451388888888889</v>
      </c>
      <c r="U25" s="10">
        <v>0.6201388888888889</v>
      </c>
      <c r="V25" s="10">
        <v>0.7736111111111111</v>
      </c>
      <c r="W25" s="10">
        <v>0.9284722222222223</v>
      </c>
      <c r="X25" s="10">
        <v>0.05</v>
      </c>
      <c r="Y25" s="12">
        <f>X25+2+(4/24)</f>
        <v>2.2166666666666663</v>
      </c>
      <c r="Z25" s="13">
        <f>747/(Y25*24)</f>
        <v>14.041353383458649</v>
      </c>
      <c r="AA25" s="12">
        <f>(X25-N25)+2</f>
        <v>1.2402777777777778</v>
      </c>
      <c r="AB25" s="13">
        <f>(747-375)/(AA25*24)</f>
        <v>12.497200447928332</v>
      </c>
    </row>
    <row r="26" spans="5:28" ht="12.75">
      <c r="E26" s="10"/>
      <c r="G26" s="10"/>
      <c r="H26" s="10"/>
      <c r="I26" s="10"/>
      <c r="J26" s="10"/>
      <c r="K26" s="14"/>
      <c r="L26" s="13"/>
      <c r="M26" s="10"/>
      <c r="N26" s="10"/>
      <c r="O26" s="12"/>
      <c r="P26" s="13"/>
      <c r="Q26" s="10"/>
      <c r="R26" s="10"/>
      <c r="S26" s="10"/>
      <c r="T26" s="10"/>
      <c r="U26" s="10"/>
      <c r="V26" s="10"/>
      <c r="W26" s="10"/>
      <c r="X26" s="10"/>
      <c r="Y26" s="12"/>
      <c r="Z26" s="13"/>
      <c r="AB26" s="13"/>
    </row>
    <row r="27" ht="12.75">
      <c r="L27" s="13"/>
    </row>
    <row r="28" spans="1:12" ht="12.75">
      <c r="A28" s="1" t="s">
        <v>140</v>
      </c>
      <c r="L28" s="30"/>
    </row>
    <row r="29" spans="1:12" ht="12.75">
      <c r="A29" s="1" t="s">
        <v>168</v>
      </c>
      <c r="L29" s="30"/>
    </row>
    <row r="30" spans="1:28" ht="12.75">
      <c r="A30" s="1" t="s">
        <v>139</v>
      </c>
      <c r="E30" s="15">
        <v>0.20833333333333334</v>
      </c>
      <c r="F30" s="15">
        <v>0.5513888888888888</v>
      </c>
      <c r="G30" s="15">
        <v>0.7618055555555556</v>
      </c>
      <c r="H30" s="15">
        <v>0.99375</v>
      </c>
      <c r="I30" s="15">
        <v>0.13472222222222222</v>
      </c>
      <c r="J30" s="15">
        <v>0.35555555555555557</v>
      </c>
      <c r="K30" s="25">
        <f>J30-E30+1</f>
        <v>1.1472222222222221</v>
      </c>
      <c r="L30" s="31">
        <f>274/(K30*24)</f>
        <v>9.951573849878935</v>
      </c>
      <c r="M30" s="15">
        <v>0.56875</v>
      </c>
      <c r="N30" s="15">
        <v>0.8270833333333334</v>
      </c>
      <c r="O30" s="25">
        <f>N30-E30+1</f>
        <v>1.61875</v>
      </c>
      <c r="P30" s="31">
        <f>375/(O30*24)</f>
        <v>9.652509652509654</v>
      </c>
      <c r="Q30" s="15">
        <v>0.06319444444444444</v>
      </c>
      <c r="R30" s="15">
        <v>0.2916666666666667</v>
      </c>
      <c r="S30" s="15">
        <v>0.5444444444444444</v>
      </c>
      <c r="T30" s="15">
        <v>0.7048611111111112</v>
      </c>
      <c r="U30" s="15">
        <v>0.967361111111111</v>
      </c>
      <c r="V30" s="15">
        <v>0.2263888888888889</v>
      </c>
      <c r="W30" s="15">
        <v>0.48194444444444445</v>
      </c>
      <c r="X30" s="15">
        <v>0.7083333333333334</v>
      </c>
      <c r="Y30" s="25">
        <f>X30-E30+3</f>
        <v>3.5</v>
      </c>
      <c r="Z30" s="31">
        <f>747/(Y30*24)</f>
        <v>8.892857142857142</v>
      </c>
      <c r="AA30" s="25">
        <f>(X30-N30)+2</f>
        <v>1.88125</v>
      </c>
      <c r="AB30" s="31">
        <f>(747-375)/(AA30*24)</f>
        <v>8.239202657807308</v>
      </c>
    </row>
    <row r="31" spans="3:28" s="11" customFormat="1" ht="12.75">
      <c r="C31" s="29"/>
      <c r="D31" s="29"/>
      <c r="E31" s="14"/>
      <c r="F31" s="14"/>
      <c r="G31" s="14"/>
      <c r="H31" s="14"/>
      <c r="I31" s="14"/>
      <c r="J31" s="14"/>
      <c r="K31" s="12"/>
      <c r="L31" s="13"/>
      <c r="M31" s="14"/>
      <c r="N31" s="14"/>
      <c r="O31" s="12"/>
      <c r="P31" s="13"/>
      <c r="Q31" s="14"/>
      <c r="R31" s="14"/>
      <c r="S31" s="14"/>
      <c r="T31" s="14"/>
      <c r="U31" s="14"/>
      <c r="V31" s="14"/>
      <c r="W31" s="14"/>
      <c r="X31" s="14"/>
      <c r="Y31" s="12"/>
      <c r="Z31" s="13"/>
      <c r="AA31" s="12"/>
      <c r="AB31" s="13"/>
    </row>
    <row r="32" spans="1:28" s="11" customFormat="1" ht="12.75">
      <c r="A32" s="11" t="s">
        <v>112</v>
      </c>
      <c r="B32" s="11" t="s">
        <v>113</v>
      </c>
      <c r="C32" s="29" t="s">
        <v>4</v>
      </c>
      <c r="D32" s="29">
        <v>8220</v>
      </c>
      <c r="E32" s="14">
        <v>0.22083333333333333</v>
      </c>
      <c r="F32" s="14"/>
      <c r="G32" s="14">
        <v>0.5805555555555556</v>
      </c>
      <c r="H32" s="14">
        <v>0.7819444444444444</v>
      </c>
      <c r="I32" s="14">
        <v>0.9125</v>
      </c>
      <c r="J32" s="14">
        <v>0.08541666666666665</v>
      </c>
      <c r="K32" s="12">
        <f>J32-E32+1</f>
        <v>0.8645833333333333</v>
      </c>
      <c r="L32" s="13">
        <f aca="true" t="shared" si="9" ref="L32:L38">274/(K32*24)</f>
        <v>13.204819277108435</v>
      </c>
      <c r="M32" s="14">
        <v>0.08541666666666665</v>
      </c>
      <c r="N32" s="14">
        <v>0.47222222222222227</v>
      </c>
      <c r="O32" s="12">
        <f>N32-E32+1</f>
        <v>1.2513888888888889</v>
      </c>
      <c r="P32" s="13">
        <f aca="true" t="shared" si="10" ref="P32:P38">375/(O32*24)</f>
        <v>12.486126526082131</v>
      </c>
      <c r="Q32" s="14">
        <v>0.47222222222222227</v>
      </c>
      <c r="R32" s="14">
        <v>0.08472222222222221</v>
      </c>
      <c r="S32" s="14">
        <v>0.4618055555555556</v>
      </c>
      <c r="T32" s="14">
        <v>0.6027777777777777</v>
      </c>
      <c r="U32" s="14">
        <v>0.7895833333333333</v>
      </c>
      <c r="V32" s="14">
        <v>0.004861111111111111</v>
      </c>
      <c r="W32" s="14">
        <v>0.3</v>
      </c>
      <c r="X32" s="14">
        <v>0.43472222222222223</v>
      </c>
      <c r="Y32" s="12">
        <f>X32-E32+3</f>
        <v>3.213888888888889</v>
      </c>
      <c r="Z32" s="13">
        <f aca="true" t="shared" si="11" ref="Z32:Z38">747/(Y32*24)</f>
        <v>9.684528954191874</v>
      </c>
      <c r="AA32" s="12">
        <f>(X32-N32)+2</f>
        <v>1.9625</v>
      </c>
      <c r="AB32" s="13">
        <f>(747-375)/(AA32*24)</f>
        <v>7.898089171974523</v>
      </c>
    </row>
    <row r="33" spans="1:29" ht="12.75">
      <c r="A33" s="3" t="s">
        <v>155</v>
      </c>
      <c r="B33" s="3" t="s">
        <v>156</v>
      </c>
      <c r="C33" s="28" t="s">
        <v>4</v>
      </c>
      <c r="D33" s="28">
        <v>8871</v>
      </c>
      <c r="E33" s="14">
        <v>0.22291666666666665</v>
      </c>
      <c r="G33" s="10">
        <v>0.5611111111111111</v>
      </c>
      <c r="H33" s="10">
        <v>0.7118055555555555</v>
      </c>
      <c r="I33" s="10">
        <v>0.7951388888888888</v>
      </c>
      <c r="J33" s="10">
        <v>0.9638888888888889</v>
      </c>
      <c r="K33" s="12">
        <f>J33-E33</f>
        <v>0.7409722222222223</v>
      </c>
      <c r="L33" s="13">
        <f t="shared" si="9"/>
        <v>15.407685098406747</v>
      </c>
      <c r="M33" s="10">
        <v>0.16180555555555556</v>
      </c>
      <c r="N33" s="10">
        <v>0.3965277777777778</v>
      </c>
      <c r="O33" s="12">
        <f>N33-E33+1</f>
        <v>1.1736111111111112</v>
      </c>
      <c r="P33" s="13">
        <f t="shared" si="10"/>
        <v>13.31360946745562</v>
      </c>
      <c r="Q33" s="10">
        <v>0.6979166666666666</v>
      </c>
      <c r="R33" s="10" t="s">
        <v>92</v>
      </c>
      <c r="S33" s="10" t="s">
        <v>92</v>
      </c>
      <c r="T33" s="10" t="s">
        <v>92</v>
      </c>
      <c r="U33" s="10" t="s">
        <v>92</v>
      </c>
      <c r="V33" s="10" t="s">
        <v>92</v>
      </c>
      <c r="W33" s="10" t="s">
        <v>92</v>
      </c>
      <c r="X33" s="10" t="s">
        <v>92</v>
      </c>
      <c r="Y33" s="12" t="s">
        <v>92</v>
      </c>
      <c r="Z33" s="13" t="s">
        <v>92</v>
      </c>
      <c r="AA33" s="12" t="s">
        <v>92</v>
      </c>
      <c r="AB33" s="13" t="s">
        <v>92</v>
      </c>
      <c r="AC33" s="3" t="s">
        <v>3</v>
      </c>
    </row>
    <row r="34" spans="1:32" s="11" customFormat="1" ht="12.75">
      <c r="A34" s="11" t="s">
        <v>141</v>
      </c>
      <c r="B34" s="11" t="s">
        <v>44</v>
      </c>
      <c r="C34" s="29" t="s">
        <v>80</v>
      </c>
      <c r="D34" s="29">
        <v>8242</v>
      </c>
      <c r="E34" s="14">
        <v>0.22083333333333333</v>
      </c>
      <c r="G34" s="14">
        <v>0.5715277777777777</v>
      </c>
      <c r="H34" s="14">
        <v>0.7493055555555556</v>
      </c>
      <c r="I34" s="14">
        <v>0.86875</v>
      </c>
      <c r="J34" s="14">
        <v>0.08541666666666665</v>
      </c>
      <c r="K34" s="12">
        <f>J34-E34+1</f>
        <v>0.8645833333333333</v>
      </c>
      <c r="L34" s="13">
        <f t="shared" si="9"/>
        <v>13.204819277108435</v>
      </c>
      <c r="M34" s="14">
        <v>0.3951388888888889</v>
      </c>
      <c r="N34" s="14">
        <v>0.5833333333333334</v>
      </c>
      <c r="O34" s="12">
        <f>N34-E34+1</f>
        <v>1.3625</v>
      </c>
      <c r="P34" s="13">
        <f t="shared" si="10"/>
        <v>11.467889908256879</v>
      </c>
      <c r="Q34" s="14">
        <v>0.7951388888888888</v>
      </c>
      <c r="R34" s="14">
        <v>0.02638888888888889</v>
      </c>
      <c r="S34" s="14">
        <v>0.3729166666666666</v>
      </c>
      <c r="T34" s="14">
        <v>0.5201388888888888</v>
      </c>
      <c r="U34" s="14">
        <v>0.7388888888888889</v>
      </c>
      <c r="V34" s="14">
        <v>0.9430555555555555</v>
      </c>
      <c r="W34" s="14">
        <v>0.25</v>
      </c>
      <c r="X34" s="14">
        <v>0.4298611111111111</v>
      </c>
      <c r="Y34" s="12">
        <f>X34-E34+3</f>
        <v>3.2090277777777776</v>
      </c>
      <c r="Z34" s="13">
        <f t="shared" si="11"/>
        <v>9.699199307509197</v>
      </c>
      <c r="AA34" s="12">
        <f>(X34-N34)+2</f>
        <v>1.8465277777777778</v>
      </c>
      <c r="AB34" s="13">
        <f>(747-375)/(AA34*24)</f>
        <v>8.394133132756677</v>
      </c>
      <c r="AC34" s="11" t="s">
        <v>3</v>
      </c>
      <c r="AF34" s="3"/>
    </row>
    <row r="35" spans="1:29" ht="12.75">
      <c r="A35" s="3" t="s">
        <v>87</v>
      </c>
      <c r="B35" s="3" t="s">
        <v>69</v>
      </c>
      <c r="C35" s="28" t="s">
        <v>4</v>
      </c>
      <c r="D35" s="28">
        <v>8246</v>
      </c>
      <c r="E35" s="14">
        <v>0.2076388888888889</v>
      </c>
      <c r="G35" s="10">
        <v>0.545138888888889</v>
      </c>
      <c r="H35" s="10">
        <v>0.7104166666666667</v>
      </c>
      <c r="I35" s="10">
        <v>0.8152777777777778</v>
      </c>
      <c r="J35" s="10">
        <v>0.009722222222222222</v>
      </c>
      <c r="K35" s="12">
        <f>J35-E35+1</f>
        <v>0.8020833333333333</v>
      </c>
      <c r="L35" s="13">
        <f t="shared" si="9"/>
        <v>14.233766233766234</v>
      </c>
      <c r="M35" s="10">
        <v>0.42569444444444443</v>
      </c>
      <c r="N35" s="10">
        <v>0.6263888888888889</v>
      </c>
      <c r="O35" s="12">
        <f>N35-E35+1</f>
        <v>1.41875</v>
      </c>
      <c r="P35" s="13">
        <f t="shared" si="10"/>
        <v>11.013215859030838</v>
      </c>
      <c r="Q35" s="10">
        <v>0.8694444444444445</v>
      </c>
      <c r="R35" s="10">
        <v>0.06736111111111111</v>
      </c>
      <c r="S35" s="10">
        <v>0.45069444444444445</v>
      </c>
      <c r="T35" s="10">
        <v>0.5715277777777777</v>
      </c>
      <c r="U35" s="10">
        <v>0.7986111111111112</v>
      </c>
      <c r="V35" s="10">
        <v>0.014583333333333332</v>
      </c>
      <c r="W35" s="10">
        <v>0.33194444444444443</v>
      </c>
      <c r="X35" s="10">
        <v>0.5069444444444444</v>
      </c>
      <c r="Y35" s="12">
        <f>X35-E35+3</f>
        <v>3.2993055555555557</v>
      </c>
      <c r="Z35" s="13">
        <f t="shared" si="11"/>
        <v>9.43380340980846</v>
      </c>
      <c r="AA35" s="12">
        <f>(X35-N35)+2</f>
        <v>1.8805555555555555</v>
      </c>
      <c r="AB35" s="13">
        <f>(747-375)/(AA35*24)</f>
        <v>8.242245199409158</v>
      </c>
      <c r="AC35" s="3" t="s">
        <v>3</v>
      </c>
    </row>
    <row r="36" spans="1:29" ht="12.75">
      <c r="A36" s="3" t="s">
        <v>162</v>
      </c>
      <c r="B36" s="3" t="s">
        <v>163</v>
      </c>
      <c r="C36" s="28" t="s">
        <v>4</v>
      </c>
      <c r="D36" s="28">
        <v>8219</v>
      </c>
      <c r="E36" s="14">
        <v>0.2076388888888889</v>
      </c>
      <c r="G36" s="10">
        <v>0.545138888888889</v>
      </c>
      <c r="H36" s="10">
        <v>0.7104166666666667</v>
      </c>
      <c r="I36" s="10">
        <v>0.8152777777777778</v>
      </c>
      <c r="J36" s="10">
        <v>0.009722222222222222</v>
      </c>
      <c r="K36" s="12">
        <f>J36-E36+1</f>
        <v>0.8020833333333333</v>
      </c>
      <c r="L36" s="13">
        <f t="shared" si="9"/>
        <v>14.233766233766234</v>
      </c>
      <c r="M36" s="10">
        <v>0.42569444444444443</v>
      </c>
      <c r="N36" s="10">
        <v>0.6263888888888889</v>
      </c>
      <c r="O36" s="12">
        <f>N36-E36+1</f>
        <v>1.41875</v>
      </c>
      <c r="P36" s="13">
        <f t="shared" si="10"/>
        <v>11.013215859030838</v>
      </c>
      <c r="Q36" s="10">
        <v>0.8694444444444445</v>
      </c>
      <c r="R36" s="10">
        <v>0.06736111111111111</v>
      </c>
      <c r="S36" s="10">
        <v>0.45069444444444445</v>
      </c>
      <c r="T36" s="10">
        <v>0.5715277777777777</v>
      </c>
      <c r="U36" s="10">
        <v>0.7986111111111112</v>
      </c>
      <c r="V36" s="10">
        <v>0.014583333333333332</v>
      </c>
      <c r="W36" s="10">
        <v>0.33194444444444443</v>
      </c>
      <c r="X36" s="10">
        <v>0.5069444444444444</v>
      </c>
      <c r="Y36" s="12">
        <f>X36-E36+3</f>
        <v>3.2993055555555557</v>
      </c>
      <c r="Z36" s="13">
        <f t="shared" si="11"/>
        <v>9.43380340980846</v>
      </c>
      <c r="AA36" s="12">
        <f>(X36-N36)+2</f>
        <v>1.8805555555555555</v>
      </c>
      <c r="AB36" s="13">
        <f>(747-375)/(AA36*24)</f>
        <v>8.242245199409158</v>
      </c>
      <c r="AC36" s="3" t="s">
        <v>3</v>
      </c>
    </row>
    <row r="37" spans="1:30" ht="12.75">
      <c r="A37" s="3" t="s">
        <v>13</v>
      </c>
      <c r="B37" s="3" t="s">
        <v>171</v>
      </c>
      <c r="C37" s="28" t="s">
        <v>32</v>
      </c>
      <c r="D37" s="28">
        <v>8236</v>
      </c>
      <c r="E37" s="14">
        <v>0.22152777777777777</v>
      </c>
      <c r="G37" s="10">
        <v>0.5423611111111112</v>
      </c>
      <c r="H37" s="10">
        <v>0.7215277777777778</v>
      </c>
      <c r="I37" s="10">
        <v>0.8069444444444445</v>
      </c>
      <c r="J37" s="10">
        <v>0.02847222222222222</v>
      </c>
      <c r="K37" s="12">
        <f>J37-E37+1</f>
        <v>0.8069444444444445</v>
      </c>
      <c r="L37" s="13">
        <f t="shared" si="9"/>
        <v>14.14802065404475</v>
      </c>
      <c r="M37" s="10">
        <v>0.513888888888889</v>
      </c>
      <c r="N37" s="10">
        <v>0.686111111111111</v>
      </c>
      <c r="O37" s="12">
        <f>N37-E37+1</f>
        <v>1.4645833333333331</v>
      </c>
      <c r="P37" s="13">
        <f t="shared" si="10"/>
        <v>10.66856330014225</v>
      </c>
      <c r="Q37" s="10">
        <v>0.875</v>
      </c>
      <c r="R37" s="10">
        <v>0.10069444444444443</v>
      </c>
      <c r="S37" s="10">
        <v>0.43194444444444446</v>
      </c>
      <c r="T37" s="10">
        <v>0.55</v>
      </c>
      <c r="U37" s="10">
        <v>0.7541666666666668</v>
      </c>
      <c r="V37" s="10">
        <v>0.9493055555555556</v>
      </c>
      <c r="W37" s="10">
        <v>0.39166666666666666</v>
      </c>
      <c r="X37" s="10">
        <v>0.5638888888888889</v>
      </c>
      <c r="Y37" s="12">
        <f>X37-E37+3</f>
        <v>3.342361111111111</v>
      </c>
      <c r="Z37" s="13">
        <f t="shared" si="11"/>
        <v>9.312279243714938</v>
      </c>
      <c r="AA37" s="12">
        <f>(X37-N37)+2</f>
        <v>1.8777777777777778</v>
      </c>
      <c r="AB37" s="13">
        <f>(747-375)/(AA37*24)</f>
        <v>8.254437869822485</v>
      </c>
      <c r="AC37" s="3" t="s">
        <v>3</v>
      </c>
      <c r="AD37" s="3" t="s">
        <v>3</v>
      </c>
    </row>
    <row r="38" spans="1:28" s="11" customFormat="1" ht="12.75">
      <c r="A38" s="11" t="s">
        <v>133</v>
      </c>
      <c r="B38" s="11" t="s">
        <v>134</v>
      </c>
      <c r="C38" s="29" t="s">
        <v>4</v>
      </c>
      <c r="D38" s="29">
        <v>8258</v>
      </c>
      <c r="E38" s="14">
        <v>0.20694444444444446</v>
      </c>
      <c r="F38" s="14"/>
      <c r="G38" s="14">
        <v>0.5152777777777778</v>
      </c>
      <c r="H38" s="14">
        <v>0.6680555555555556</v>
      </c>
      <c r="I38" s="14">
        <v>0.7465277777777778</v>
      </c>
      <c r="J38" s="14">
        <v>0.89375</v>
      </c>
      <c r="K38" s="12">
        <f>J38-E38</f>
        <v>0.6868055555555556</v>
      </c>
      <c r="L38" s="13">
        <f t="shared" si="9"/>
        <v>16.622851365015165</v>
      </c>
      <c r="M38" s="14">
        <v>0.2354166666666667</v>
      </c>
      <c r="N38" s="14">
        <v>0.4277777777777778</v>
      </c>
      <c r="O38" s="12">
        <f>N38-E38+1</f>
        <v>1.2208333333333334</v>
      </c>
      <c r="P38" s="13">
        <f t="shared" si="10"/>
        <v>12.798634812286688</v>
      </c>
      <c r="Q38" s="14">
        <v>0.6659722222222222</v>
      </c>
      <c r="R38" s="14">
        <v>0.8701388888888889</v>
      </c>
      <c r="S38" s="14">
        <v>0.03194444444444445</v>
      </c>
      <c r="T38" s="14">
        <v>0.4215277777777778</v>
      </c>
      <c r="U38" s="14">
        <v>0.5652777777777778</v>
      </c>
      <c r="V38" s="14">
        <v>0.7034722222222222</v>
      </c>
      <c r="W38" s="14">
        <v>0.8368055555555555</v>
      </c>
      <c r="X38" s="10">
        <v>0.9590277777777777</v>
      </c>
      <c r="Y38" s="12">
        <f>X38-E38+2</f>
        <v>2.752083333333333</v>
      </c>
      <c r="Z38" s="13">
        <f t="shared" si="11"/>
        <v>11.309613928841786</v>
      </c>
      <c r="AA38" s="12">
        <f>(X38-N38)+1</f>
        <v>1.53125</v>
      </c>
      <c r="AB38" s="13">
        <f>(747-375)/(AA38*24)</f>
        <v>10.122448979591837</v>
      </c>
    </row>
    <row r="39" spans="3:28" s="11" customFormat="1" ht="12.75">
      <c r="C39" s="29"/>
      <c r="D39" s="29"/>
      <c r="E39" s="14"/>
      <c r="F39" s="14"/>
      <c r="G39" s="14"/>
      <c r="H39" s="14"/>
      <c r="I39" s="14"/>
      <c r="J39" s="14"/>
      <c r="K39" s="12"/>
      <c r="L39" s="13"/>
      <c r="M39" s="14"/>
      <c r="N39" s="14"/>
      <c r="O39" s="12"/>
      <c r="P39" s="13"/>
      <c r="Q39" s="14"/>
      <c r="R39" s="14"/>
      <c r="S39" s="14"/>
      <c r="T39" s="14"/>
      <c r="U39" s="14"/>
      <c r="V39" s="14"/>
      <c r="W39" s="14"/>
      <c r="X39" s="14"/>
      <c r="Y39" s="12"/>
      <c r="Z39" s="13"/>
      <c r="AA39" s="12"/>
      <c r="AB39" s="13"/>
    </row>
    <row r="40" spans="1:28" ht="12.75">
      <c r="A40" s="3" t="s">
        <v>51</v>
      </c>
      <c r="B40" s="3" t="s">
        <v>56</v>
      </c>
      <c r="C40" s="28" t="s">
        <v>3</v>
      </c>
      <c r="E40" s="10">
        <v>0.20833333333333334</v>
      </c>
      <c r="G40" s="10">
        <v>0.6090277777777778</v>
      </c>
      <c r="H40" s="10">
        <v>0.7756944444444445</v>
      </c>
      <c r="I40" s="10">
        <v>0.8854166666666666</v>
      </c>
      <c r="J40" s="10">
        <v>0.0625</v>
      </c>
      <c r="K40" s="14">
        <f>J40-E40+1</f>
        <v>0.8541666666666666</v>
      </c>
      <c r="L40" s="13">
        <f>274/(K40*24)</f>
        <v>13.365853658536585</v>
      </c>
      <c r="M40" s="10">
        <v>0.36875</v>
      </c>
      <c r="N40" s="10">
        <v>0.5444444444444444</v>
      </c>
      <c r="O40" s="12">
        <f>N40+(19/24)</f>
        <v>1.336111111111111</v>
      </c>
      <c r="P40" s="13">
        <f>375/(O40*24)</f>
        <v>11.694386694386695</v>
      </c>
      <c r="Q40" s="10">
        <v>0.7076388888888889</v>
      </c>
      <c r="R40" s="10">
        <v>0.8590277777777778</v>
      </c>
      <c r="S40" s="10">
        <v>0.10555555555555556</v>
      </c>
      <c r="T40" s="10">
        <v>0.3145833333333333</v>
      </c>
      <c r="U40" s="10">
        <v>0.54375</v>
      </c>
      <c r="V40" s="10">
        <v>0.7368055555555556</v>
      </c>
      <c r="W40" s="10">
        <v>0.8923611111111112</v>
      </c>
      <c r="X40" s="10">
        <v>0.025</v>
      </c>
      <c r="Y40" s="12">
        <f>X40+2+(19/24)</f>
        <v>2.8166666666666664</v>
      </c>
      <c r="Z40" s="13">
        <f>747/(Y40*24)</f>
        <v>11.050295857988166</v>
      </c>
      <c r="AA40" s="12">
        <f>(X40-N40)+2</f>
        <v>1.4805555555555556</v>
      </c>
      <c r="AB40" s="13">
        <f>(747-375)/(AA40*24)</f>
        <v>10.469043151969982</v>
      </c>
    </row>
    <row r="41" spans="5:13" ht="12.75">
      <c r="E41" s="10"/>
      <c r="I41" s="10"/>
      <c r="J41" s="10"/>
      <c r="M41" s="10"/>
    </row>
    <row r="42" spans="16:28" ht="12.75">
      <c r="P42" s="13" t="s">
        <v>3</v>
      </c>
      <c r="Z42" s="13" t="s">
        <v>3</v>
      </c>
      <c r="AB42" s="13"/>
    </row>
    <row r="43" ht="12.75">
      <c r="A43" s="1" t="s">
        <v>136</v>
      </c>
    </row>
    <row r="44" ht="12.75">
      <c r="A44" s="1" t="s">
        <v>169</v>
      </c>
    </row>
    <row r="45" spans="1:28" ht="12.75">
      <c r="A45" s="1" t="s">
        <v>137</v>
      </c>
      <c r="E45" s="15">
        <v>0.75</v>
      </c>
      <c r="F45" s="15">
        <v>0.1388888888888889</v>
      </c>
      <c r="G45" s="15">
        <v>0.3638888888888889</v>
      </c>
      <c r="H45" s="15">
        <v>0.611111111111111</v>
      </c>
      <c r="I45" s="15">
        <v>0.7763888888888889</v>
      </c>
      <c r="J45" s="15">
        <v>0.04722222222222222</v>
      </c>
      <c r="K45" s="25">
        <f>J45-E45+2</f>
        <v>1.2972222222222223</v>
      </c>
      <c r="L45" s="31">
        <f>274/(K45*24)</f>
        <v>8.80085653104925</v>
      </c>
      <c r="M45" s="15">
        <v>0.29097222222222224</v>
      </c>
      <c r="N45" s="15">
        <v>0.5548611111111111</v>
      </c>
      <c r="O45" s="25">
        <f>N45-E45+2</f>
        <v>1.8048611111111112</v>
      </c>
      <c r="P45" s="31">
        <f>375/(O45*24)</f>
        <v>8.65717583686033</v>
      </c>
      <c r="Q45" s="15">
        <v>0.8270833333333334</v>
      </c>
      <c r="R45" s="15">
        <v>0.08055555555555556</v>
      </c>
      <c r="S45" s="15">
        <v>0.3659722222222222</v>
      </c>
      <c r="T45" s="15">
        <v>0.5444444444444444</v>
      </c>
      <c r="U45" s="15">
        <v>0.8416666666666667</v>
      </c>
      <c r="V45" s="15">
        <v>0.08055555555555556</v>
      </c>
      <c r="W45" s="15">
        <v>0.3</v>
      </c>
      <c r="X45" s="15">
        <v>0.5</v>
      </c>
      <c r="Y45" s="25">
        <f>X45-E45+4</f>
        <v>3.75</v>
      </c>
      <c r="Z45" s="31">
        <f>747/(Y45*24)</f>
        <v>8.3</v>
      </c>
      <c r="AA45" s="25">
        <f>(X45-N45)+2</f>
        <v>1.9451388888888888</v>
      </c>
      <c r="AB45" s="31">
        <f>(747-375)/(AA45*24)</f>
        <v>7.96858264905391</v>
      </c>
    </row>
    <row r="46" spans="3:28" s="11" customFormat="1" ht="12.75">
      <c r="C46" s="29"/>
      <c r="D46" s="29"/>
      <c r="E46" s="14"/>
      <c r="F46" s="14"/>
      <c r="G46" s="14"/>
      <c r="H46" s="14"/>
      <c r="I46" s="14"/>
      <c r="J46" s="14"/>
      <c r="K46" s="12"/>
      <c r="L46" s="13"/>
      <c r="M46" s="14"/>
      <c r="N46" s="14"/>
      <c r="O46" s="12"/>
      <c r="P46" s="13"/>
      <c r="Q46" s="14"/>
      <c r="R46" s="14"/>
      <c r="S46" s="14"/>
      <c r="T46" s="14"/>
      <c r="U46" s="14"/>
      <c r="V46" s="14"/>
      <c r="W46" s="14"/>
      <c r="X46" s="14"/>
      <c r="Y46" s="12"/>
      <c r="Z46" s="13"/>
      <c r="AA46" s="12"/>
      <c r="AB46" s="13"/>
    </row>
    <row r="47" spans="1:29" s="11" customFormat="1" ht="12.75">
      <c r="A47" s="11" t="s">
        <v>151</v>
      </c>
      <c r="B47" s="11" t="s">
        <v>152</v>
      </c>
      <c r="C47" s="29" t="s">
        <v>4</v>
      </c>
      <c r="D47" s="29">
        <v>4475</v>
      </c>
      <c r="E47" s="14">
        <v>0.8027777777777777</v>
      </c>
      <c r="F47" s="14"/>
      <c r="G47" s="14">
        <v>0.22777777777777777</v>
      </c>
      <c r="H47" s="14">
        <v>0.4305555555555556</v>
      </c>
      <c r="I47" s="14">
        <v>0.5506944444444445</v>
      </c>
      <c r="J47" s="14">
        <v>0.7569444444444445</v>
      </c>
      <c r="K47" s="12">
        <f aca="true" t="shared" si="12" ref="K47:K80">J47-E47+1</f>
        <v>0.9541666666666668</v>
      </c>
      <c r="L47" s="13">
        <f aca="true" t="shared" si="13" ref="L47:L80">274/(K47*24)</f>
        <v>11.965065502183403</v>
      </c>
      <c r="M47" s="14">
        <v>0.20486111111111113</v>
      </c>
      <c r="N47" s="14">
        <v>0.49444444444444446</v>
      </c>
      <c r="O47" s="12">
        <f>N47-E47+2</f>
        <v>1.6916666666666669</v>
      </c>
      <c r="P47" s="13">
        <f aca="true" t="shared" si="14" ref="P47:P80">375/(O47*24)</f>
        <v>9.236453201970441</v>
      </c>
      <c r="Q47" s="14">
        <v>0.7555555555555555</v>
      </c>
      <c r="R47" s="14">
        <v>0.011805555555555555</v>
      </c>
      <c r="S47" s="14">
        <v>0.3951388888888889</v>
      </c>
      <c r="T47" s="14">
        <v>0.5743055555555555</v>
      </c>
      <c r="U47" s="14">
        <v>0.8402777777777778</v>
      </c>
      <c r="V47" s="14">
        <v>0.10486111111111111</v>
      </c>
      <c r="W47" s="14">
        <v>0.37083333333333335</v>
      </c>
      <c r="X47" s="14">
        <v>0.5430555555555555</v>
      </c>
      <c r="Y47" s="12">
        <f>X47-E47+4</f>
        <v>3.740277777777778</v>
      </c>
      <c r="Z47" s="13">
        <f>747/(Y47*24)</f>
        <v>8.321574452283697</v>
      </c>
      <c r="AA47" s="12">
        <f>(X47-N47)+2</f>
        <v>2.048611111111111</v>
      </c>
      <c r="AB47" s="13">
        <f>(747-375)/(AA47*24)</f>
        <v>7.566101694915253</v>
      </c>
      <c r="AC47" s="11" t="s">
        <v>3</v>
      </c>
    </row>
    <row r="48" spans="1:29" s="11" customFormat="1" ht="12.75">
      <c r="A48" s="11" t="s">
        <v>142</v>
      </c>
      <c r="B48" s="11" t="s">
        <v>70</v>
      </c>
      <c r="C48" s="29" t="s">
        <v>71</v>
      </c>
      <c r="D48" s="29">
        <v>4557</v>
      </c>
      <c r="E48" s="14">
        <v>0.8194444444444445</v>
      </c>
      <c r="F48" s="14"/>
      <c r="G48" s="14">
        <v>0.2902777777777778</v>
      </c>
      <c r="H48" s="14">
        <v>0.5159722222222222</v>
      </c>
      <c r="I48" s="14">
        <v>0.6305555555555555</v>
      </c>
      <c r="J48" s="14">
        <v>0.8527777777777777</v>
      </c>
      <c r="K48" s="12">
        <f t="shared" si="12"/>
        <v>1.0333333333333332</v>
      </c>
      <c r="L48" s="13">
        <f t="shared" si="13"/>
        <v>11.048387096774194</v>
      </c>
      <c r="M48" s="14">
        <v>0.2722222222222222</v>
      </c>
      <c r="N48" s="14">
        <v>0.5145833333333333</v>
      </c>
      <c r="O48" s="12">
        <f>N48-E48+2</f>
        <v>1.6951388888888888</v>
      </c>
      <c r="P48" s="13">
        <f t="shared" si="14"/>
        <v>9.217533797623926</v>
      </c>
      <c r="Q48" s="14">
        <v>0.7479166666666667</v>
      </c>
      <c r="R48" s="14">
        <v>0.9506944444444444</v>
      </c>
      <c r="S48" s="14">
        <v>0.3229166666666667</v>
      </c>
      <c r="T48" s="14">
        <v>0.5180555555555556</v>
      </c>
      <c r="U48" s="14">
        <v>0.7805555555555556</v>
      </c>
      <c r="V48" s="14">
        <v>0.07152777777777779</v>
      </c>
      <c r="W48" s="14">
        <v>0.2875</v>
      </c>
      <c r="X48" s="14">
        <v>0.4847222222222222</v>
      </c>
      <c r="Y48" s="12">
        <f>X48-E48+4</f>
        <v>3.665277777777778</v>
      </c>
      <c r="Z48" s="13">
        <f>747/(Y48*24)</f>
        <v>8.491852974611595</v>
      </c>
      <c r="AA48" s="12">
        <f>(X48-N48)+2</f>
        <v>1.9701388888888889</v>
      </c>
      <c r="AB48" s="13">
        <f>(747-375)/(AA48*24)</f>
        <v>7.86746563271061</v>
      </c>
      <c r="AC48" s="11" t="s">
        <v>3</v>
      </c>
    </row>
    <row r="49" spans="1:28" s="11" customFormat="1" ht="12.75">
      <c r="A49" s="11" t="s">
        <v>144</v>
      </c>
      <c r="B49" s="11" t="s">
        <v>67</v>
      </c>
      <c r="C49" s="29" t="s">
        <v>4</v>
      </c>
      <c r="D49" s="29">
        <v>6370</v>
      </c>
      <c r="E49" s="14">
        <v>0.7291666666666666</v>
      </c>
      <c r="F49" s="14"/>
      <c r="G49" s="14">
        <v>0.24375</v>
      </c>
      <c r="H49" s="14">
        <v>0.4909722222222222</v>
      </c>
      <c r="I49" s="14">
        <v>0.65625</v>
      </c>
      <c r="J49" s="14">
        <v>0.8944444444444444</v>
      </c>
      <c r="K49" s="12">
        <f t="shared" si="12"/>
        <v>1.1652777777777779</v>
      </c>
      <c r="L49" s="13">
        <f t="shared" si="13"/>
        <v>9.797377830750893</v>
      </c>
      <c r="M49" s="14">
        <v>0.2333333333333333</v>
      </c>
      <c r="N49" s="14">
        <v>0.5611111111111111</v>
      </c>
      <c r="O49" s="12">
        <f aca="true" t="shared" si="15" ref="O49:O80">N49-E49+2</f>
        <v>1.8319444444444444</v>
      </c>
      <c r="P49" s="13">
        <f t="shared" si="14"/>
        <v>8.529188779378316</v>
      </c>
      <c r="Q49" s="14">
        <v>0.7083333333333334</v>
      </c>
      <c r="R49" s="14" t="s">
        <v>92</v>
      </c>
      <c r="S49" s="14" t="s">
        <v>92</v>
      </c>
      <c r="T49" s="14" t="s">
        <v>92</v>
      </c>
      <c r="U49" s="14" t="s">
        <v>92</v>
      </c>
      <c r="V49" s="14" t="s">
        <v>92</v>
      </c>
      <c r="W49" s="14" t="s">
        <v>92</v>
      </c>
      <c r="X49" s="14" t="s">
        <v>92</v>
      </c>
      <c r="Y49" s="14" t="s">
        <v>92</v>
      </c>
      <c r="Z49" s="14" t="s">
        <v>92</v>
      </c>
      <c r="AA49" s="14" t="s">
        <v>92</v>
      </c>
      <c r="AB49" s="14" t="s">
        <v>92</v>
      </c>
    </row>
    <row r="50" spans="1:28" s="11" customFormat="1" ht="12.75">
      <c r="A50" s="11" t="s">
        <v>153</v>
      </c>
      <c r="B50" s="11" t="s">
        <v>154</v>
      </c>
      <c r="C50" s="29" t="s">
        <v>4</v>
      </c>
      <c r="D50" s="29">
        <v>4511</v>
      </c>
      <c r="E50" s="14">
        <v>0.8027777777777777</v>
      </c>
      <c r="F50" s="14"/>
      <c r="G50" s="14">
        <v>0.2388888888888889</v>
      </c>
      <c r="H50" s="14">
        <v>0.48055555555555557</v>
      </c>
      <c r="I50" s="14">
        <v>0.6354166666666666</v>
      </c>
      <c r="J50" s="14">
        <v>0.8590277777777778</v>
      </c>
      <c r="K50" s="12">
        <f t="shared" si="12"/>
        <v>1.0562500000000001</v>
      </c>
      <c r="L50" s="13">
        <f t="shared" si="13"/>
        <v>10.808678500986193</v>
      </c>
      <c r="M50" s="14">
        <v>0.3236111111111111</v>
      </c>
      <c r="N50" s="14">
        <v>0.5625</v>
      </c>
      <c r="O50" s="12">
        <f t="shared" si="15"/>
        <v>1.7597222222222224</v>
      </c>
      <c r="P50" s="13">
        <f t="shared" si="14"/>
        <v>8.87924230465667</v>
      </c>
      <c r="Q50" s="14">
        <v>0.8527777777777777</v>
      </c>
      <c r="R50" s="14">
        <v>0.1277777777777778</v>
      </c>
      <c r="S50" s="14">
        <v>0.41111111111111115</v>
      </c>
      <c r="T50" s="14">
        <v>0.5736111111111112</v>
      </c>
      <c r="U50" s="14">
        <v>0.8381944444444445</v>
      </c>
      <c r="V50" s="14">
        <v>0.10486111111111111</v>
      </c>
      <c r="W50" s="14">
        <v>0.37083333333333335</v>
      </c>
      <c r="X50" s="14">
        <v>0.5423611111111112</v>
      </c>
      <c r="Y50" s="12">
        <f>X50-E50+4</f>
        <v>3.7395833333333335</v>
      </c>
      <c r="Z50" s="13">
        <f>747/(Y50*24)</f>
        <v>8.323119777158775</v>
      </c>
      <c r="AA50" s="12">
        <f>(X50-N50)+2</f>
        <v>1.979861111111111</v>
      </c>
      <c r="AB50" s="13">
        <f>(747-375)/(AA50*24)</f>
        <v>7.828831988775868</v>
      </c>
    </row>
    <row r="51" spans="1:28" s="11" customFormat="1" ht="12.75">
      <c r="A51" s="11" t="s">
        <v>173</v>
      </c>
      <c r="B51" s="11" t="s">
        <v>65</v>
      </c>
      <c r="C51" s="29" t="s">
        <v>4</v>
      </c>
      <c r="D51" s="29">
        <v>4515</v>
      </c>
      <c r="E51" s="14">
        <v>0.8333333333333334</v>
      </c>
      <c r="F51" s="14"/>
      <c r="G51" s="14">
        <v>0.225</v>
      </c>
      <c r="H51" s="14">
        <v>0.45694444444444443</v>
      </c>
      <c r="I51" s="14">
        <v>0.5979166666666667</v>
      </c>
      <c r="J51" s="14">
        <v>0.8069444444444445</v>
      </c>
      <c r="K51" s="12">
        <f t="shared" si="12"/>
        <v>0.9736111111111111</v>
      </c>
      <c r="L51" s="13">
        <f t="shared" si="13"/>
        <v>11.726105563480742</v>
      </c>
      <c r="M51" s="14">
        <v>0.19305555555555554</v>
      </c>
      <c r="N51" s="14">
        <v>0.45069444444444445</v>
      </c>
      <c r="O51" s="12">
        <f t="shared" si="15"/>
        <v>1.617361111111111</v>
      </c>
      <c r="P51" s="13">
        <f t="shared" si="14"/>
        <v>9.660798626019751</v>
      </c>
      <c r="Q51" s="14">
        <v>0.7388888888888889</v>
      </c>
      <c r="R51" s="14">
        <v>0.9472222222222223</v>
      </c>
      <c r="S51" s="14">
        <v>0.3416666666666666</v>
      </c>
      <c r="T51" s="14">
        <v>0.5520833333333334</v>
      </c>
      <c r="U51" s="14">
        <v>0.8180555555555555</v>
      </c>
      <c r="V51" s="14">
        <v>0.06944444444444443</v>
      </c>
      <c r="W51" s="14">
        <v>0.3340277777777778</v>
      </c>
      <c r="X51" s="14">
        <v>0.5423611111111112</v>
      </c>
      <c r="Y51" s="12">
        <f>X51-E51+4</f>
        <v>3.709027777777778</v>
      </c>
      <c r="Z51" s="13">
        <f>747/(Y51*24)</f>
        <v>8.39168695000936</v>
      </c>
      <c r="AA51" s="12">
        <f>(X51-N51)+2</f>
        <v>2.091666666666667</v>
      </c>
      <c r="AB51" s="13">
        <f>(747-375)/(AA51*24)</f>
        <v>7.410358565737051</v>
      </c>
    </row>
    <row r="52" spans="1:28" s="11" customFormat="1" ht="12.75">
      <c r="A52" s="11" t="s">
        <v>62</v>
      </c>
      <c r="B52" s="11" t="s">
        <v>63</v>
      </c>
      <c r="C52" s="29" t="s">
        <v>4</v>
      </c>
      <c r="D52" s="29">
        <v>4484</v>
      </c>
      <c r="E52" s="14">
        <v>0.8027777777777777</v>
      </c>
      <c r="F52" s="14"/>
      <c r="G52" s="14">
        <v>0.28611111111111115</v>
      </c>
      <c r="H52" s="14">
        <v>0.475</v>
      </c>
      <c r="I52" s="14">
        <v>0.6215277777777778</v>
      </c>
      <c r="J52" s="14">
        <v>0.8694444444444445</v>
      </c>
      <c r="K52" s="12">
        <f t="shared" si="12"/>
        <v>1.0666666666666669</v>
      </c>
      <c r="L52" s="13">
        <f t="shared" si="13"/>
        <v>10.703124999999998</v>
      </c>
      <c r="M52" s="14">
        <v>0.31666666666666665</v>
      </c>
      <c r="N52" s="14">
        <v>0.5972222222222222</v>
      </c>
      <c r="O52" s="12">
        <f t="shared" si="15"/>
        <v>1.7944444444444445</v>
      </c>
      <c r="P52" s="13">
        <f t="shared" si="14"/>
        <v>8.707430340557275</v>
      </c>
      <c r="Q52" s="14">
        <v>0.8416666666666667</v>
      </c>
      <c r="R52" s="14">
        <v>0.10972222222222222</v>
      </c>
      <c r="S52" s="14">
        <v>0.45208333333333334</v>
      </c>
      <c r="T52" s="14">
        <v>0.5791666666666667</v>
      </c>
      <c r="U52" s="14">
        <v>0.8465277777777778</v>
      </c>
      <c r="V52" s="14">
        <v>0.12152777777777778</v>
      </c>
      <c r="W52" s="14">
        <v>0.3277777777777778</v>
      </c>
      <c r="X52" s="14">
        <v>0.5298611111111111</v>
      </c>
      <c r="Y52" s="12">
        <f>X52-E52+4</f>
        <v>3.7270833333333333</v>
      </c>
      <c r="Z52" s="13">
        <f>747/(Y52*24)</f>
        <v>8.351034097261039</v>
      </c>
      <c r="AA52" s="12">
        <f>(X52-N52)+2</f>
        <v>1.932638888888889</v>
      </c>
      <c r="AB52" s="13">
        <f>(747-375)/(AA52*24)</f>
        <v>8.020122170319798</v>
      </c>
    </row>
    <row r="53" spans="1:29" s="11" customFormat="1" ht="12.75">
      <c r="A53" s="11" t="s">
        <v>143</v>
      </c>
      <c r="B53" s="11" t="s">
        <v>72</v>
      </c>
      <c r="C53" s="29" t="s">
        <v>73</v>
      </c>
      <c r="D53" s="29">
        <v>4491</v>
      </c>
      <c r="E53" s="14">
        <v>0.8340277777777777</v>
      </c>
      <c r="G53" s="14">
        <v>0.3347222222222222</v>
      </c>
      <c r="H53" s="14">
        <v>0.5652777777777778</v>
      </c>
      <c r="I53" s="14">
        <v>0.71875</v>
      </c>
      <c r="J53" s="14" t="s">
        <v>92</v>
      </c>
      <c r="K53" s="14" t="s">
        <v>92</v>
      </c>
      <c r="L53" s="14" t="s">
        <v>92</v>
      </c>
      <c r="M53" s="14" t="s">
        <v>92</v>
      </c>
      <c r="N53" s="14" t="s">
        <v>92</v>
      </c>
      <c r="O53" s="14" t="s">
        <v>92</v>
      </c>
      <c r="P53" s="14" t="s">
        <v>92</v>
      </c>
      <c r="Q53" s="14" t="s">
        <v>92</v>
      </c>
      <c r="R53" s="14" t="s">
        <v>92</v>
      </c>
      <c r="S53" s="14" t="s">
        <v>92</v>
      </c>
      <c r="T53" s="14" t="s">
        <v>92</v>
      </c>
      <c r="U53" s="14" t="s">
        <v>92</v>
      </c>
      <c r="V53" s="14" t="s">
        <v>92</v>
      </c>
      <c r="W53" s="14" t="s">
        <v>92</v>
      </c>
      <c r="X53" s="14" t="s">
        <v>92</v>
      </c>
      <c r="Y53" s="14" t="s">
        <v>92</v>
      </c>
      <c r="Z53" s="14" t="s">
        <v>92</v>
      </c>
      <c r="AA53" s="14" t="s">
        <v>92</v>
      </c>
      <c r="AB53" s="14" t="s">
        <v>92</v>
      </c>
      <c r="AC53" s="11" t="s">
        <v>3</v>
      </c>
    </row>
    <row r="54" spans="1:28" s="11" customFormat="1" ht="12.75">
      <c r="A54" s="11" t="s">
        <v>81</v>
      </c>
      <c r="B54" s="11" t="s">
        <v>82</v>
      </c>
      <c r="C54" s="29" t="s">
        <v>4</v>
      </c>
      <c r="D54" s="29">
        <v>4495</v>
      </c>
      <c r="E54" s="14">
        <v>0.7854166666666668</v>
      </c>
      <c r="F54" s="14"/>
      <c r="G54" s="14">
        <v>0.24583333333333335</v>
      </c>
      <c r="H54" s="14">
        <v>0.4548611111111111</v>
      </c>
      <c r="I54" s="14">
        <v>0.5979166666666667</v>
      </c>
      <c r="J54" s="14">
        <v>0.811111111111111</v>
      </c>
      <c r="K54" s="12">
        <f t="shared" si="12"/>
        <v>1.0256944444444442</v>
      </c>
      <c r="L54" s="13">
        <f t="shared" si="13"/>
        <v>11.130670277589712</v>
      </c>
      <c r="M54" s="14">
        <v>0.1673611111111111</v>
      </c>
      <c r="N54" s="14">
        <v>0.4263888888888889</v>
      </c>
      <c r="O54" s="12">
        <f t="shared" si="15"/>
        <v>1.640972222222222</v>
      </c>
      <c r="P54" s="13">
        <f t="shared" si="14"/>
        <v>9.521794329242491</v>
      </c>
      <c r="Q54" s="14">
        <v>0.7923611111111111</v>
      </c>
      <c r="R54" s="14">
        <v>0.9909722222222223</v>
      </c>
      <c r="S54" s="14">
        <v>0.30625</v>
      </c>
      <c r="T54" s="14">
        <v>0.5423611111111112</v>
      </c>
      <c r="U54" s="14">
        <v>0.8013888888888889</v>
      </c>
      <c r="V54" s="14">
        <v>0.025</v>
      </c>
      <c r="W54" s="14">
        <v>0.24166666666666667</v>
      </c>
      <c r="X54" s="14">
        <v>0.4479166666666667</v>
      </c>
      <c r="Y54" s="12">
        <f>X54-E54+4</f>
        <v>3.6625</v>
      </c>
      <c r="Z54" s="13">
        <f>747/(Y54*24)</f>
        <v>8.49829351535836</v>
      </c>
      <c r="AA54" s="12">
        <f>(X54-N54)+2</f>
        <v>2.021527777777778</v>
      </c>
      <c r="AB54" s="13">
        <f>(747-375)/(AA54*24)</f>
        <v>7.667468223978013</v>
      </c>
    </row>
    <row r="55" spans="1:28" s="11" customFormat="1" ht="12.75">
      <c r="A55" s="11" t="s">
        <v>145</v>
      </c>
      <c r="B55" s="11" t="s">
        <v>64</v>
      </c>
      <c r="C55" s="29" t="s">
        <v>4</v>
      </c>
      <c r="D55" s="29">
        <v>6374</v>
      </c>
      <c r="E55" s="14">
        <v>0.7291666666666666</v>
      </c>
      <c r="F55" s="11" t="s">
        <v>3</v>
      </c>
      <c r="G55" s="14">
        <v>0.14652777777777778</v>
      </c>
      <c r="H55" s="14">
        <v>0.34930555555555554</v>
      </c>
      <c r="I55" s="14">
        <v>0.4923611111111111</v>
      </c>
      <c r="J55" s="14">
        <v>0.7048611111111112</v>
      </c>
      <c r="K55" s="12">
        <f t="shared" si="12"/>
        <v>0.9756944444444445</v>
      </c>
      <c r="L55" s="13">
        <f t="shared" si="13"/>
        <v>11.701067615658362</v>
      </c>
      <c r="M55" s="14">
        <v>0.9548611111111112</v>
      </c>
      <c r="N55" s="14">
        <v>0.40902777777777777</v>
      </c>
      <c r="O55" s="12">
        <f t="shared" si="15"/>
        <v>1.6798611111111112</v>
      </c>
      <c r="P55" s="13">
        <f t="shared" si="14"/>
        <v>9.301364200082679</v>
      </c>
      <c r="Q55" s="14">
        <v>0.6284722222222222</v>
      </c>
      <c r="R55" s="14">
        <v>0.85625</v>
      </c>
      <c r="S55" s="14">
        <v>0.09027777777777778</v>
      </c>
      <c r="T55" s="14">
        <v>0.3826388888888889</v>
      </c>
      <c r="U55" s="14">
        <v>0.688888888888889</v>
      </c>
      <c r="V55" s="14">
        <v>0.9527777777777778</v>
      </c>
      <c r="W55" s="14">
        <v>0.2611111111111111</v>
      </c>
      <c r="X55" s="14">
        <v>0.4861111111111111</v>
      </c>
      <c r="Y55" s="12">
        <f>X55-E55+4</f>
        <v>3.7569444444444446</v>
      </c>
      <c r="Z55" s="13">
        <f>747/(Y55*24)</f>
        <v>8.284658040665434</v>
      </c>
      <c r="AA55" s="12">
        <f>(X55-N55)+2</f>
        <v>2.0770833333333334</v>
      </c>
      <c r="AB55" s="13">
        <f>(747-375)/(AA55*24)</f>
        <v>7.462387161484453</v>
      </c>
    </row>
    <row r="56" spans="1:28" s="11" customFormat="1" ht="12.75">
      <c r="A56" s="11" t="s">
        <v>120</v>
      </c>
      <c r="B56" s="11" t="s">
        <v>88</v>
      </c>
      <c r="C56" s="29" t="s">
        <v>4</v>
      </c>
      <c r="D56" s="29">
        <v>6929</v>
      </c>
      <c r="E56" s="14">
        <v>0.8770833333333333</v>
      </c>
      <c r="F56" s="14"/>
      <c r="G56" s="14">
        <v>0.3298611111111111</v>
      </c>
      <c r="H56" s="14">
        <v>0.5645833333333333</v>
      </c>
      <c r="I56" s="14">
        <v>0.7013888888888888</v>
      </c>
      <c r="J56" s="14">
        <v>0.9166666666666666</v>
      </c>
      <c r="K56" s="12">
        <f t="shared" si="12"/>
        <v>1.0395833333333333</v>
      </c>
      <c r="L56" s="13">
        <f t="shared" si="13"/>
        <v>10.98196392785571</v>
      </c>
      <c r="M56" s="14">
        <v>0.3333333333333333</v>
      </c>
      <c r="N56" s="14">
        <v>0.5986111111111111</v>
      </c>
      <c r="O56" s="12">
        <f t="shared" si="15"/>
        <v>1.7215277777777778</v>
      </c>
      <c r="P56" s="13">
        <f t="shared" si="14"/>
        <v>9.076240419524002</v>
      </c>
      <c r="Q56" s="14">
        <v>0.8888888888888888</v>
      </c>
      <c r="R56" s="14">
        <v>0.16875</v>
      </c>
      <c r="S56" s="14">
        <v>0.48541666666666666</v>
      </c>
      <c r="T56" s="14">
        <v>0.675</v>
      </c>
      <c r="U56" s="14" t="s">
        <v>92</v>
      </c>
      <c r="V56" s="14" t="s">
        <v>92</v>
      </c>
      <c r="W56" s="14" t="s">
        <v>92</v>
      </c>
      <c r="X56" s="14" t="s">
        <v>92</v>
      </c>
      <c r="Y56" s="14" t="s">
        <v>92</v>
      </c>
      <c r="Z56" s="14" t="s">
        <v>92</v>
      </c>
      <c r="AA56" s="14" t="s">
        <v>92</v>
      </c>
      <c r="AB56" s="14" t="s">
        <v>92</v>
      </c>
    </row>
    <row r="57" spans="1:29" s="11" customFormat="1" ht="12.75">
      <c r="A57" s="11" t="s">
        <v>83</v>
      </c>
      <c r="B57" s="11" t="s">
        <v>84</v>
      </c>
      <c r="C57" s="29" t="s">
        <v>32</v>
      </c>
      <c r="D57" s="29">
        <v>4602</v>
      </c>
      <c r="E57" s="14">
        <v>0.7854166666666668</v>
      </c>
      <c r="G57" s="14">
        <v>0.18819444444444444</v>
      </c>
      <c r="H57" s="14">
        <v>0.36875</v>
      </c>
      <c r="I57" s="14">
        <v>0.4895833333333333</v>
      </c>
      <c r="J57" s="14">
        <v>0.6652777777777777</v>
      </c>
      <c r="K57" s="12">
        <f t="shared" si="12"/>
        <v>0.879861111111111</v>
      </c>
      <c r="L57" s="13">
        <f t="shared" si="13"/>
        <v>12.975532754538282</v>
      </c>
      <c r="M57" s="14">
        <v>0.8416666666666667</v>
      </c>
      <c r="N57" s="14">
        <v>0.3645833333333333</v>
      </c>
      <c r="O57" s="12">
        <f t="shared" si="15"/>
        <v>1.5791666666666666</v>
      </c>
      <c r="P57" s="13">
        <f t="shared" si="14"/>
        <v>9.894459102902376</v>
      </c>
      <c r="Q57" s="14">
        <v>0.5625</v>
      </c>
      <c r="R57" s="14">
        <v>0.7340277777777778</v>
      </c>
      <c r="S57" s="14">
        <v>0.9347222222222222</v>
      </c>
      <c r="T57" s="14">
        <v>0.27847222222222223</v>
      </c>
      <c r="U57" s="14">
        <v>0.4777777777777778</v>
      </c>
      <c r="V57" s="14">
        <v>0.6409722222222222</v>
      </c>
      <c r="W57" s="14">
        <v>0.7965277777777778</v>
      </c>
      <c r="X57" s="14">
        <v>0.9305555555555555</v>
      </c>
      <c r="Y57" s="12">
        <f>X57-E57+3</f>
        <v>3.145138888888889</v>
      </c>
      <c r="Z57" s="13">
        <f>747/(Y57*24)</f>
        <v>9.896224332082138</v>
      </c>
      <c r="AA57" s="12">
        <f>(X57-N57)+1</f>
        <v>1.565972222222222</v>
      </c>
      <c r="AB57" s="13">
        <f>(747-375)/(AA57*24)</f>
        <v>9.8980044345898</v>
      </c>
      <c r="AC57" s="11" t="s">
        <v>3</v>
      </c>
    </row>
    <row r="58" spans="1:28" s="11" customFormat="1" ht="12.75">
      <c r="A58" s="11" t="s">
        <v>109</v>
      </c>
      <c r="B58" s="11" t="s">
        <v>110</v>
      </c>
      <c r="C58" s="29" t="s">
        <v>111</v>
      </c>
      <c r="D58" s="29">
        <v>5883</v>
      </c>
      <c r="E58" s="14">
        <v>0.7680555555555556</v>
      </c>
      <c r="F58" s="14"/>
      <c r="G58" s="14">
        <v>0.32222222222222224</v>
      </c>
      <c r="H58" s="14">
        <v>0.5958333333333333</v>
      </c>
      <c r="I58" s="14">
        <v>0.7631944444444444</v>
      </c>
      <c r="J58" s="14">
        <v>0.12083333333333333</v>
      </c>
      <c r="K58" s="12">
        <f>J58-E58+2</f>
        <v>1.3527777777777779</v>
      </c>
      <c r="L58" s="13">
        <f t="shared" si="13"/>
        <v>8.439425051334702</v>
      </c>
      <c r="M58" s="14">
        <v>0.7097222222222223</v>
      </c>
      <c r="N58" s="14" t="s">
        <v>92</v>
      </c>
      <c r="O58" s="14" t="s">
        <v>92</v>
      </c>
      <c r="P58" s="14" t="s">
        <v>92</v>
      </c>
      <c r="Q58" s="14" t="s">
        <v>92</v>
      </c>
      <c r="R58" s="14" t="s">
        <v>92</v>
      </c>
      <c r="S58" s="14" t="s">
        <v>92</v>
      </c>
      <c r="T58" s="14" t="s">
        <v>92</v>
      </c>
      <c r="U58" s="14" t="s">
        <v>92</v>
      </c>
      <c r="V58" s="14" t="s">
        <v>92</v>
      </c>
      <c r="W58" s="14" t="s">
        <v>92</v>
      </c>
      <c r="X58" s="14" t="s">
        <v>92</v>
      </c>
      <c r="Y58" s="14" t="s">
        <v>92</v>
      </c>
      <c r="Z58" s="14" t="s">
        <v>92</v>
      </c>
      <c r="AA58" s="14" t="s">
        <v>92</v>
      </c>
      <c r="AB58" s="14" t="s">
        <v>92</v>
      </c>
    </row>
    <row r="59" spans="1:28" s="11" customFormat="1" ht="12.75">
      <c r="A59" s="11" t="s">
        <v>121</v>
      </c>
      <c r="B59" s="11" t="s">
        <v>119</v>
      </c>
      <c r="C59" s="29" t="s">
        <v>4</v>
      </c>
      <c r="D59" s="29">
        <v>4612</v>
      </c>
      <c r="E59" s="14">
        <v>0.8333333333333334</v>
      </c>
      <c r="F59" s="14"/>
      <c r="G59" s="14">
        <v>0.23194444444444443</v>
      </c>
      <c r="H59" s="14">
        <v>0.45</v>
      </c>
      <c r="I59" s="14">
        <v>0.5791666666666667</v>
      </c>
      <c r="J59" s="14">
        <v>0.7638888888888888</v>
      </c>
      <c r="K59" s="12">
        <f t="shared" si="12"/>
        <v>0.9305555555555555</v>
      </c>
      <c r="L59" s="13">
        <f t="shared" si="13"/>
        <v>12.268656716417912</v>
      </c>
      <c r="M59" s="14">
        <v>0.15833333333333333</v>
      </c>
      <c r="N59" s="14">
        <v>0.48125</v>
      </c>
      <c r="O59" s="12">
        <f t="shared" si="15"/>
        <v>1.6479166666666667</v>
      </c>
      <c r="P59" s="13">
        <f t="shared" si="14"/>
        <v>9.481668773704172</v>
      </c>
      <c r="Q59" s="14">
        <v>0.73125</v>
      </c>
      <c r="R59" s="14">
        <v>0.9458333333333333</v>
      </c>
      <c r="S59" s="14">
        <v>0.31527777777777777</v>
      </c>
      <c r="T59" s="14">
        <v>0.51875</v>
      </c>
      <c r="U59" s="14">
        <v>0.8020833333333334</v>
      </c>
      <c r="V59" s="14">
        <v>0.013888888888888888</v>
      </c>
      <c r="W59" s="14" t="s">
        <v>92</v>
      </c>
      <c r="X59" s="14" t="s">
        <v>92</v>
      </c>
      <c r="Y59" s="14" t="s">
        <v>92</v>
      </c>
      <c r="Z59" s="14" t="s">
        <v>92</v>
      </c>
      <c r="AA59" s="14" t="s">
        <v>92</v>
      </c>
      <c r="AB59" s="14" t="s">
        <v>92</v>
      </c>
    </row>
    <row r="60" spans="1:28" s="11" customFormat="1" ht="12.75">
      <c r="A60" s="11" t="s">
        <v>85</v>
      </c>
      <c r="B60" s="11" t="s">
        <v>86</v>
      </c>
      <c r="C60" s="29" t="s">
        <v>4</v>
      </c>
      <c r="D60" s="29">
        <v>4640</v>
      </c>
      <c r="E60" s="14">
        <v>0.7847222222222222</v>
      </c>
      <c r="F60" s="14"/>
      <c r="G60" s="14">
        <v>0.20972222222222223</v>
      </c>
      <c r="H60" s="14">
        <v>0.4451388888888889</v>
      </c>
      <c r="I60" s="14">
        <v>0.5854166666666667</v>
      </c>
      <c r="J60" s="14">
        <v>0.8159722222222222</v>
      </c>
      <c r="K60" s="12">
        <f t="shared" si="12"/>
        <v>1.03125</v>
      </c>
      <c r="L60" s="13">
        <f t="shared" si="13"/>
        <v>11.070707070707071</v>
      </c>
      <c r="M60" s="14">
        <v>0.19583333333333333</v>
      </c>
      <c r="N60" s="14">
        <v>0.43194444444444446</v>
      </c>
      <c r="O60" s="12">
        <f t="shared" si="15"/>
        <v>1.6472222222222221</v>
      </c>
      <c r="P60" s="13">
        <f t="shared" si="14"/>
        <v>9.48566610455312</v>
      </c>
      <c r="Q60" s="14">
        <v>0.7194444444444444</v>
      </c>
      <c r="R60" s="14">
        <v>0.9625</v>
      </c>
      <c r="S60" s="14">
        <v>0.3333333333333333</v>
      </c>
      <c r="T60" s="14">
        <v>0.517361111111111</v>
      </c>
      <c r="U60" s="14">
        <v>0.7506944444444444</v>
      </c>
      <c r="V60" s="14">
        <v>0.003472222222222222</v>
      </c>
      <c r="W60" s="14">
        <v>0.28611111111111115</v>
      </c>
      <c r="X60" s="14">
        <v>0.4756944444444444</v>
      </c>
      <c r="Y60" s="12">
        <f>X60-E60+4</f>
        <v>3.6909722222222223</v>
      </c>
      <c r="Z60" s="13">
        <f>747/(Y60*24)</f>
        <v>8.432737535277516</v>
      </c>
      <c r="AA60" s="12">
        <f>(X60-N60)+2</f>
        <v>2.04375</v>
      </c>
      <c r="AB60" s="13">
        <f>(747-375)/(AA60*24)</f>
        <v>7.584097859327216</v>
      </c>
    </row>
    <row r="61" spans="1:29" s="11" customFormat="1" ht="12.75">
      <c r="A61" s="11" t="s">
        <v>146</v>
      </c>
      <c r="B61" s="11" t="s">
        <v>74</v>
      </c>
      <c r="C61" s="29" t="s">
        <v>75</v>
      </c>
      <c r="D61" s="29">
        <v>4439</v>
      </c>
      <c r="E61" s="14">
        <v>0.8340277777777777</v>
      </c>
      <c r="F61" s="11" t="s">
        <v>3</v>
      </c>
      <c r="G61" s="14">
        <v>0.3340277777777778</v>
      </c>
      <c r="H61" s="14">
        <v>0.5784722222222222</v>
      </c>
      <c r="I61" s="14">
        <v>0.7118055555555555</v>
      </c>
      <c r="J61" s="14">
        <v>0.9638888888888889</v>
      </c>
      <c r="K61" s="12">
        <f t="shared" si="12"/>
        <v>1.1298611111111112</v>
      </c>
      <c r="L61" s="13">
        <f t="shared" si="13"/>
        <v>10.104486785494775</v>
      </c>
      <c r="M61" s="14">
        <v>0.3506944444444444</v>
      </c>
      <c r="N61" s="14">
        <v>0.65625</v>
      </c>
      <c r="O61" s="12">
        <f t="shared" si="15"/>
        <v>1.8222222222222224</v>
      </c>
      <c r="P61" s="13">
        <f t="shared" si="14"/>
        <v>8.574695121951219</v>
      </c>
      <c r="Q61" s="14" t="s">
        <v>92</v>
      </c>
      <c r="R61" s="14" t="s">
        <v>92</v>
      </c>
      <c r="S61" s="14" t="s">
        <v>92</v>
      </c>
      <c r="T61" s="14" t="s">
        <v>92</v>
      </c>
      <c r="U61" s="14" t="s">
        <v>92</v>
      </c>
      <c r="V61" s="14" t="s">
        <v>92</v>
      </c>
      <c r="W61" s="14" t="s">
        <v>92</v>
      </c>
      <c r="X61" s="14" t="s">
        <v>92</v>
      </c>
      <c r="Y61" s="14" t="s">
        <v>92</v>
      </c>
      <c r="Z61" s="14" t="s">
        <v>92</v>
      </c>
      <c r="AA61" s="14" t="s">
        <v>92</v>
      </c>
      <c r="AB61" s="14" t="s">
        <v>92</v>
      </c>
      <c r="AC61" s="11" t="s">
        <v>3</v>
      </c>
    </row>
    <row r="62" spans="1:28" s="11" customFormat="1" ht="12.75">
      <c r="A62" s="11" t="s">
        <v>122</v>
      </c>
      <c r="B62" s="11" t="s">
        <v>123</v>
      </c>
      <c r="C62" s="29" t="s">
        <v>4</v>
      </c>
      <c r="D62" s="29">
        <v>4473</v>
      </c>
      <c r="E62" s="14">
        <v>0.7854166666666668</v>
      </c>
      <c r="F62" s="14"/>
      <c r="G62" s="14">
        <v>0.18819444444444444</v>
      </c>
      <c r="H62" s="14">
        <v>0.36875</v>
      </c>
      <c r="I62" s="14">
        <v>0.4756944444444444</v>
      </c>
      <c r="J62" s="14">
        <v>0.6652777777777777</v>
      </c>
      <c r="K62" s="12">
        <f t="shared" si="12"/>
        <v>0.879861111111111</v>
      </c>
      <c r="L62" s="13">
        <f t="shared" si="13"/>
        <v>12.975532754538282</v>
      </c>
      <c r="M62" s="14">
        <v>0.8416666666666667</v>
      </c>
      <c r="N62" s="14">
        <v>0.29375</v>
      </c>
      <c r="O62" s="12">
        <f t="shared" si="15"/>
        <v>1.5083333333333333</v>
      </c>
      <c r="P62" s="13">
        <f t="shared" si="14"/>
        <v>10.359116022099446</v>
      </c>
      <c r="Q62" s="14">
        <v>0.517361111111111</v>
      </c>
      <c r="R62" s="14">
        <v>0.7284722222222223</v>
      </c>
      <c r="S62" s="14">
        <v>0.9347222222222222</v>
      </c>
      <c r="T62" s="14">
        <v>0.27847222222222223</v>
      </c>
      <c r="U62" s="14">
        <v>0.5125</v>
      </c>
      <c r="V62" s="14">
        <v>0.7166666666666667</v>
      </c>
      <c r="W62" s="14">
        <v>0.9083333333333333</v>
      </c>
      <c r="X62" s="14">
        <v>0.26805555555555555</v>
      </c>
      <c r="Y62" s="12">
        <f>X62-E62+4</f>
        <v>3.482638888888889</v>
      </c>
      <c r="Z62" s="13">
        <f>747/(Y62*24)</f>
        <v>8.937188434695912</v>
      </c>
      <c r="AA62" s="12">
        <f>(X62-N62)+2</f>
        <v>1.9743055555555555</v>
      </c>
      <c r="AB62" s="13">
        <f aca="true" t="shared" si="16" ref="AB62:AB80">(747-375)/(AA62*24)</f>
        <v>7.850861765740415</v>
      </c>
    </row>
    <row r="63" spans="1:28" s="11" customFormat="1" ht="12.75">
      <c r="A63" s="11" t="s">
        <v>124</v>
      </c>
      <c r="B63" s="11" t="s">
        <v>125</v>
      </c>
      <c r="C63" s="29" t="s">
        <v>4</v>
      </c>
      <c r="D63" s="29">
        <v>6916</v>
      </c>
      <c r="E63" s="14">
        <v>0.8854166666666666</v>
      </c>
      <c r="F63" s="14"/>
      <c r="G63" s="14">
        <v>0.34652777777777777</v>
      </c>
      <c r="H63" s="14">
        <v>0.5270833333333333</v>
      </c>
      <c r="I63" s="14">
        <v>0.686111111111111</v>
      </c>
      <c r="J63" s="14">
        <v>0.8805555555555555</v>
      </c>
      <c r="K63" s="12">
        <f t="shared" si="12"/>
        <v>0.9951388888888889</v>
      </c>
      <c r="L63" s="13">
        <f t="shared" si="13"/>
        <v>11.472435450104676</v>
      </c>
      <c r="M63" s="14">
        <v>0.21805555555555556</v>
      </c>
      <c r="N63" s="14">
        <v>0.44375</v>
      </c>
      <c r="O63" s="12">
        <f t="shared" si="15"/>
        <v>1.5583333333333333</v>
      </c>
      <c r="P63" s="13">
        <f t="shared" si="14"/>
        <v>10.026737967914439</v>
      </c>
      <c r="Q63" s="14">
        <v>0.68125</v>
      </c>
      <c r="R63" s="14">
        <v>0.8875</v>
      </c>
      <c r="S63" s="14">
        <v>0.2888888888888889</v>
      </c>
      <c r="T63" s="14">
        <v>0.4270833333333333</v>
      </c>
      <c r="U63" s="14">
        <v>0.6631944444444444</v>
      </c>
      <c r="V63" s="14">
        <v>0.8458333333333333</v>
      </c>
      <c r="W63" s="14">
        <v>0.24375</v>
      </c>
      <c r="X63" s="14">
        <v>0.47222222222222227</v>
      </c>
      <c r="Y63" s="12">
        <f>X63-E63+4</f>
        <v>3.586805555555556</v>
      </c>
      <c r="Z63" s="13">
        <f>747/(Y63*24)</f>
        <v>8.677637947725072</v>
      </c>
      <c r="AA63" s="12">
        <f>(X63-N63)+2</f>
        <v>2.0284722222222222</v>
      </c>
      <c r="AB63" s="13">
        <f t="shared" si="16"/>
        <v>7.641218760698391</v>
      </c>
    </row>
    <row r="64" spans="1:28" s="11" customFormat="1" ht="12.75">
      <c r="A64" s="11" t="s">
        <v>178</v>
      </c>
      <c r="B64" s="11" t="s">
        <v>179</v>
      </c>
      <c r="C64" s="29" t="s">
        <v>4</v>
      </c>
      <c r="D64" s="29">
        <v>4421</v>
      </c>
      <c r="E64" s="14">
        <v>0.8333333333333334</v>
      </c>
      <c r="F64" s="14"/>
      <c r="G64" s="14">
        <v>0.2965277777777778</v>
      </c>
      <c r="H64" s="14">
        <v>0.55</v>
      </c>
      <c r="I64" s="14">
        <v>0.6930555555555555</v>
      </c>
      <c r="J64" s="14">
        <v>0.8958333333333334</v>
      </c>
      <c r="K64" s="12">
        <f t="shared" si="12"/>
        <v>1.0625</v>
      </c>
      <c r="L64" s="13">
        <f t="shared" si="13"/>
        <v>10.745098039215685</v>
      </c>
      <c r="M64" s="14">
        <v>0.3034722222222222</v>
      </c>
      <c r="N64" s="14">
        <v>0.5527777777777778</v>
      </c>
      <c r="O64" s="12">
        <f t="shared" si="15"/>
        <v>1.7194444444444446</v>
      </c>
      <c r="P64" s="13">
        <f t="shared" si="14"/>
        <v>9.08723747980614</v>
      </c>
      <c r="Q64" s="14">
        <v>0.7861111111111111</v>
      </c>
      <c r="R64" s="14">
        <v>0.9833333333333334</v>
      </c>
      <c r="S64" s="14">
        <v>0.43194444444444446</v>
      </c>
      <c r="T64" s="14">
        <v>0.5777777777777778</v>
      </c>
      <c r="U64" s="14">
        <v>0.8326388888888889</v>
      </c>
      <c r="V64" s="14">
        <v>0.11527777777777777</v>
      </c>
      <c r="W64" s="14">
        <v>0.3534722222222222</v>
      </c>
      <c r="X64" s="14">
        <v>0.5333333333333333</v>
      </c>
      <c r="Y64" s="12">
        <f>X64-E64+4</f>
        <v>3.7</v>
      </c>
      <c r="Z64" s="13">
        <f>747/(Y64*24)</f>
        <v>8.412162162162161</v>
      </c>
      <c r="AA64" s="12">
        <f>(X64-N64)+2</f>
        <v>1.9805555555555556</v>
      </c>
      <c r="AB64" s="13">
        <f t="shared" si="16"/>
        <v>7.826086956521739</v>
      </c>
    </row>
    <row r="65" spans="1:28" s="11" customFormat="1" ht="12.75">
      <c r="A65" s="11" t="s">
        <v>181</v>
      </c>
      <c r="B65" s="11" t="s">
        <v>182</v>
      </c>
      <c r="C65" s="29" t="s">
        <v>4</v>
      </c>
      <c r="D65" s="29">
        <v>4526</v>
      </c>
      <c r="E65" s="14">
        <v>0.75</v>
      </c>
      <c r="F65" s="14"/>
      <c r="G65" s="14">
        <v>0.08819444444444445</v>
      </c>
      <c r="H65" s="14">
        <v>0.24305555555555555</v>
      </c>
      <c r="I65" s="14">
        <v>0.3548611111111111</v>
      </c>
      <c r="J65" s="14">
        <v>0.5270833333333333</v>
      </c>
      <c r="K65" s="12">
        <f t="shared" si="12"/>
        <v>0.7770833333333333</v>
      </c>
      <c r="L65" s="13">
        <f t="shared" si="13"/>
        <v>14.691689008042896</v>
      </c>
      <c r="M65" s="14">
        <v>0.8402777777777778</v>
      </c>
      <c r="N65" s="14">
        <v>0.027083333333333334</v>
      </c>
      <c r="O65" s="12">
        <f t="shared" si="15"/>
        <v>1.2770833333333333</v>
      </c>
      <c r="P65" s="13">
        <f t="shared" si="14"/>
        <v>12.234910277324634</v>
      </c>
      <c r="Q65" s="14">
        <v>0.2222222222222222</v>
      </c>
      <c r="R65" s="14">
        <v>0.5368055555555555</v>
      </c>
      <c r="S65" s="14">
        <v>0.7118055555555555</v>
      </c>
      <c r="T65" s="14">
        <v>0.8326388888888889</v>
      </c>
      <c r="U65" s="14">
        <v>0.04375</v>
      </c>
      <c r="V65" s="14">
        <v>0.40069444444444446</v>
      </c>
      <c r="W65" s="14">
        <v>0.5430555555555555</v>
      </c>
      <c r="X65" s="14">
        <v>0.6611111111111111</v>
      </c>
      <c r="Y65" s="12">
        <f>X65-E65+3</f>
        <v>2.911111111111111</v>
      </c>
      <c r="Z65" s="13">
        <f>747/(Y65*24)</f>
        <v>10.691793893129772</v>
      </c>
      <c r="AA65" s="12">
        <f>(X65-N65)+1</f>
        <v>1.6340277777777779</v>
      </c>
      <c r="AB65" s="13">
        <f t="shared" si="16"/>
        <v>9.485762855928602</v>
      </c>
    </row>
    <row r="66" spans="1:29" s="11" customFormat="1" ht="12.75">
      <c r="A66" s="11" t="s">
        <v>147</v>
      </c>
      <c r="B66" s="11" t="s">
        <v>76</v>
      </c>
      <c r="C66" s="29" t="s">
        <v>77</v>
      </c>
      <c r="D66" s="29">
        <v>4462</v>
      </c>
      <c r="E66" s="14">
        <v>0.8333333333333334</v>
      </c>
      <c r="F66" s="11" t="s">
        <v>3</v>
      </c>
      <c r="G66" s="14">
        <v>0.2951388888888889</v>
      </c>
      <c r="H66" s="14">
        <v>0.5340277777777778</v>
      </c>
      <c r="I66" s="14">
        <v>0.688888888888889</v>
      </c>
      <c r="J66" s="14">
        <v>0.9305555555555555</v>
      </c>
      <c r="K66" s="12">
        <f t="shared" si="12"/>
        <v>1.097222222222222</v>
      </c>
      <c r="L66" s="13">
        <f t="shared" si="13"/>
        <v>10.405063291139243</v>
      </c>
      <c r="M66" s="14">
        <v>0.3104166666666667</v>
      </c>
      <c r="N66" s="14">
        <v>0.5979166666666667</v>
      </c>
      <c r="O66" s="12">
        <f t="shared" si="15"/>
        <v>1.7645833333333334</v>
      </c>
      <c r="P66" s="13">
        <f t="shared" si="14"/>
        <v>8.85478158205431</v>
      </c>
      <c r="Q66" s="14">
        <v>0.8659722222222223</v>
      </c>
      <c r="R66" s="14">
        <v>0.16458333333333333</v>
      </c>
      <c r="S66" s="14">
        <v>0.43125</v>
      </c>
      <c r="T66" s="14">
        <v>0.579861111111111</v>
      </c>
      <c r="U66" s="14">
        <v>0.842361111111111</v>
      </c>
      <c r="V66" s="14">
        <v>0.11319444444444444</v>
      </c>
      <c r="W66" s="14">
        <v>0.34791666666666665</v>
      </c>
      <c r="X66" s="14">
        <v>0.5625</v>
      </c>
      <c r="Y66" s="12">
        <f>X66-E66+4</f>
        <v>3.7291666666666665</v>
      </c>
      <c r="Z66" s="13">
        <f>747/(Y66*24)</f>
        <v>8.346368715083798</v>
      </c>
      <c r="AA66" s="12">
        <f>(X66-N66)+2</f>
        <v>1.9645833333333333</v>
      </c>
      <c r="AB66" s="13">
        <f t="shared" si="16"/>
        <v>7.889713679745493</v>
      </c>
      <c r="AC66" s="11" t="s">
        <v>3</v>
      </c>
    </row>
    <row r="67" spans="1:28" s="11" customFormat="1" ht="12.75">
      <c r="A67" s="11" t="s">
        <v>66</v>
      </c>
      <c r="B67" s="11" t="s">
        <v>67</v>
      </c>
      <c r="C67" s="29" t="s">
        <v>4</v>
      </c>
      <c r="D67" s="29">
        <v>4581</v>
      </c>
      <c r="E67" s="14">
        <v>0.7847222222222222</v>
      </c>
      <c r="F67" s="14"/>
      <c r="G67" s="14">
        <v>0.21944444444444444</v>
      </c>
      <c r="H67" s="14">
        <v>0.4368055555555555</v>
      </c>
      <c r="I67" s="14">
        <v>0.55</v>
      </c>
      <c r="J67" s="14">
        <v>0.7479166666666667</v>
      </c>
      <c r="K67" s="12">
        <f t="shared" si="12"/>
        <v>0.9631944444444445</v>
      </c>
      <c r="L67" s="13">
        <f t="shared" si="13"/>
        <v>11.852919971160778</v>
      </c>
      <c r="M67" s="14">
        <v>0.24305555555555555</v>
      </c>
      <c r="N67" s="14">
        <v>0.4597222222222222</v>
      </c>
      <c r="O67" s="12">
        <f t="shared" si="15"/>
        <v>1.675</v>
      </c>
      <c r="P67" s="13">
        <f t="shared" si="14"/>
        <v>9.328358208955223</v>
      </c>
      <c r="Q67" s="14">
        <v>0.6909722222222222</v>
      </c>
      <c r="R67" s="14">
        <v>0.8923611111111112</v>
      </c>
      <c r="S67" s="14">
        <v>0.2590277777777778</v>
      </c>
      <c r="T67" s="14">
        <v>0.3986111111111111</v>
      </c>
      <c r="U67" s="14">
        <v>0.5875</v>
      </c>
      <c r="V67" s="14">
        <v>0.7729166666666667</v>
      </c>
      <c r="W67" s="14">
        <v>0.967361111111111</v>
      </c>
      <c r="X67" s="14">
        <v>0.14791666666666667</v>
      </c>
      <c r="Y67" s="12">
        <f>X67-E67+4</f>
        <v>3.3631944444444444</v>
      </c>
      <c r="Z67" s="13">
        <f>747/(Y67*24)</f>
        <v>9.254594259756349</v>
      </c>
      <c r="AA67" s="12">
        <f>(X67-N67)+2</f>
        <v>1.6881944444444446</v>
      </c>
      <c r="AB67" s="13">
        <f t="shared" si="16"/>
        <v>9.181406828465652</v>
      </c>
    </row>
    <row r="68" spans="1:28" s="11" customFormat="1" ht="12.75">
      <c r="A68" s="11" t="s">
        <v>127</v>
      </c>
      <c r="B68" s="11" t="s">
        <v>113</v>
      </c>
      <c r="C68" s="29" t="s">
        <v>4</v>
      </c>
      <c r="D68" s="29">
        <v>4605</v>
      </c>
      <c r="E68" s="14">
        <v>0.81875</v>
      </c>
      <c r="F68" s="14"/>
      <c r="G68" s="14">
        <v>0.2569444444444445</v>
      </c>
      <c r="H68" s="14">
        <v>0.4444444444444444</v>
      </c>
      <c r="I68" s="14">
        <v>0.5576388888888889</v>
      </c>
      <c r="J68" s="14">
        <v>0.7638888888888888</v>
      </c>
      <c r="K68" s="12">
        <f>J68-E68+1</f>
        <v>0.9451388888888889</v>
      </c>
      <c r="L68" s="13">
        <f t="shared" si="13"/>
        <v>12.079353416605437</v>
      </c>
      <c r="M68" s="14">
        <v>0.9895833333333334</v>
      </c>
      <c r="N68" s="14">
        <v>0.35694444444444445</v>
      </c>
      <c r="O68" s="12">
        <f>N68-E68+2</f>
        <v>1.5381944444444444</v>
      </c>
      <c r="P68" s="13">
        <f t="shared" si="14"/>
        <v>10.15801354401806</v>
      </c>
      <c r="Q68" s="14">
        <v>0.6583333333333333</v>
      </c>
      <c r="R68" s="14">
        <v>0.8722222222222222</v>
      </c>
      <c r="S68" s="14">
        <v>0.2340277777777778</v>
      </c>
      <c r="T68" s="14">
        <v>0.3861111111111111</v>
      </c>
      <c r="U68" s="14">
        <v>0.59375</v>
      </c>
      <c r="V68" s="14">
        <v>0.7868055555555555</v>
      </c>
      <c r="W68" s="14">
        <v>0.9763888888888889</v>
      </c>
      <c r="X68" s="14">
        <v>0.14791666666666667</v>
      </c>
      <c r="Y68" s="12">
        <f>X68-E68+4</f>
        <v>3.3291666666666666</v>
      </c>
      <c r="Z68" s="13">
        <f>747/(Y68*24)</f>
        <v>9.34918648310388</v>
      </c>
      <c r="AA68" s="12">
        <f>(X68-N68)+2</f>
        <v>1.7909722222222222</v>
      </c>
      <c r="AB68" s="13">
        <f t="shared" si="16"/>
        <v>8.654517254749903</v>
      </c>
    </row>
    <row r="69" spans="1:28" s="11" customFormat="1" ht="12.75">
      <c r="A69" s="11" t="s">
        <v>160</v>
      </c>
      <c r="B69" s="11" t="s">
        <v>161</v>
      </c>
      <c r="C69" s="29" t="s">
        <v>4</v>
      </c>
      <c r="D69" s="29">
        <v>4483</v>
      </c>
      <c r="E69" s="14">
        <v>0.8333333333333334</v>
      </c>
      <c r="F69" s="14"/>
      <c r="G69" s="14">
        <v>0.19652777777777777</v>
      </c>
      <c r="H69" s="14">
        <v>0.3875</v>
      </c>
      <c r="I69" s="14">
        <v>0.49513888888888885</v>
      </c>
      <c r="J69" s="14">
        <v>0.7125</v>
      </c>
      <c r="K69" s="12">
        <f t="shared" si="12"/>
        <v>0.8791666666666667</v>
      </c>
      <c r="L69" s="13">
        <f t="shared" si="13"/>
        <v>12.985781990521327</v>
      </c>
      <c r="M69" s="14">
        <v>0.9416666666666668</v>
      </c>
      <c r="N69" s="14">
        <v>0.29305555555555557</v>
      </c>
      <c r="O69" s="12">
        <f t="shared" si="15"/>
        <v>1.4597222222222221</v>
      </c>
      <c r="P69" s="13">
        <f t="shared" si="14"/>
        <v>10.70409134157945</v>
      </c>
      <c r="Q69" s="14">
        <v>0.5611111111111111</v>
      </c>
      <c r="R69" s="14">
        <v>0.7</v>
      </c>
      <c r="S69" s="14">
        <v>0.8958333333333334</v>
      </c>
      <c r="T69" s="14">
        <v>0.03333333333333333</v>
      </c>
      <c r="U69" s="14">
        <v>0.3951388888888889</v>
      </c>
      <c r="V69" s="14">
        <v>0.5479166666666667</v>
      </c>
      <c r="W69" s="14">
        <v>0.7131944444444445</v>
      </c>
      <c r="X69" s="14">
        <v>0.8402777777777778</v>
      </c>
      <c r="Y69" s="12">
        <f>X69-E69+3</f>
        <v>3.0069444444444446</v>
      </c>
      <c r="Z69" s="13">
        <f aca="true" t="shared" si="17" ref="Z69:Z78">747/(Y69*24)</f>
        <v>10.351039260969976</v>
      </c>
      <c r="AA69" s="12">
        <f>(X69-N69)+1</f>
        <v>1.5472222222222223</v>
      </c>
      <c r="AB69" s="13">
        <f t="shared" si="16"/>
        <v>10.017953321364452</v>
      </c>
    </row>
    <row r="70" spans="1:28" s="11" customFormat="1" ht="12.75">
      <c r="A70" s="11" t="s">
        <v>180</v>
      </c>
      <c r="B70" s="11" t="s">
        <v>179</v>
      </c>
      <c r="C70" s="29" t="s">
        <v>4</v>
      </c>
      <c r="D70" s="29">
        <v>4422</v>
      </c>
      <c r="E70" s="14">
        <v>0.8333333333333334</v>
      </c>
      <c r="F70" s="14"/>
      <c r="G70" s="14">
        <v>0.2965277777777778</v>
      </c>
      <c r="H70" s="14">
        <v>0.55</v>
      </c>
      <c r="I70" s="14">
        <v>0.6930555555555555</v>
      </c>
      <c r="J70" s="14">
        <v>0.8958333333333334</v>
      </c>
      <c r="K70" s="12">
        <f>J70-E70+1</f>
        <v>1.0625</v>
      </c>
      <c r="L70" s="13">
        <f t="shared" si="13"/>
        <v>10.745098039215685</v>
      </c>
      <c r="M70" s="14">
        <v>0.3034722222222222</v>
      </c>
      <c r="N70" s="14">
        <v>0.5527777777777778</v>
      </c>
      <c r="O70" s="12">
        <f>N70-E70+2</f>
        <v>1.7194444444444446</v>
      </c>
      <c r="P70" s="13">
        <f t="shared" si="14"/>
        <v>9.08723747980614</v>
      </c>
      <c r="Q70" s="14">
        <v>0.7861111111111111</v>
      </c>
      <c r="R70" s="14">
        <v>0.9833333333333334</v>
      </c>
      <c r="S70" s="14">
        <v>0.43194444444444446</v>
      </c>
      <c r="T70" s="14">
        <v>0.5777777777777778</v>
      </c>
      <c r="U70" s="14">
        <v>0.8326388888888889</v>
      </c>
      <c r="V70" s="14">
        <v>0.11527777777777777</v>
      </c>
      <c r="W70" s="14">
        <v>0.3534722222222222</v>
      </c>
      <c r="X70" s="14">
        <v>0.5333333333333333</v>
      </c>
      <c r="Y70" s="12">
        <f>X70-E70+4</f>
        <v>3.7</v>
      </c>
      <c r="Z70" s="13">
        <f>747/(Y70*24)</f>
        <v>8.412162162162161</v>
      </c>
      <c r="AA70" s="12">
        <f>(X70-N70)+2</f>
        <v>1.9805555555555556</v>
      </c>
      <c r="AB70" s="13">
        <f t="shared" si="16"/>
        <v>7.826086956521739</v>
      </c>
    </row>
    <row r="71" spans="1:28" s="11" customFormat="1" ht="12.75">
      <c r="A71" s="11" t="s">
        <v>128</v>
      </c>
      <c r="B71" s="11" t="s">
        <v>90</v>
      </c>
      <c r="C71" s="29" t="s">
        <v>4</v>
      </c>
      <c r="D71" s="29">
        <v>4569</v>
      </c>
      <c r="E71" s="14">
        <v>0.8194444444444445</v>
      </c>
      <c r="F71" s="14"/>
      <c r="G71" s="14">
        <v>0.24375</v>
      </c>
      <c r="H71" s="14">
        <v>0.4152777777777778</v>
      </c>
      <c r="I71" s="14">
        <v>0.5430555555555555</v>
      </c>
      <c r="J71" s="14">
        <v>0.7520833333333333</v>
      </c>
      <c r="K71" s="12">
        <f t="shared" si="12"/>
        <v>0.9326388888888888</v>
      </c>
      <c r="L71" s="13">
        <f t="shared" si="13"/>
        <v>12.241250930752049</v>
      </c>
      <c r="M71" s="14">
        <v>0.1673611111111111</v>
      </c>
      <c r="N71" s="14">
        <v>0.42569444444444443</v>
      </c>
      <c r="O71" s="12">
        <f t="shared" si="15"/>
        <v>1.60625</v>
      </c>
      <c r="P71" s="13">
        <f t="shared" si="14"/>
        <v>9.72762645914397</v>
      </c>
      <c r="Q71" s="14">
        <v>0.7923611111111111</v>
      </c>
      <c r="R71" s="14">
        <v>0.9909722222222223</v>
      </c>
      <c r="S71" s="14">
        <v>0.30625</v>
      </c>
      <c r="T71" s="14">
        <v>0.5458333333333333</v>
      </c>
      <c r="U71" s="14">
        <v>0.7986111111111112</v>
      </c>
      <c r="V71" s="14">
        <v>0.10486111111111111</v>
      </c>
      <c r="W71" s="14">
        <v>0.2673611111111111</v>
      </c>
      <c r="X71" s="14">
        <v>0.4888888888888889</v>
      </c>
      <c r="Y71" s="12">
        <f>X71-E71+4</f>
        <v>3.6694444444444443</v>
      </c>
      <c r="Z71" s="13">
        <f t="shared" si="17"/>
        <v>8.48221044663134</v>
      </c>
      <c r="AA71" s="12">
        <f>(X71-N71)+2</f>
        <v>2.0631944444444446</v>
      </c>
      <c r="AB71" s="13">
        <f t="shared" si="16"/>
        <v>7.512622012790306</v>
      </c>
    </row>
    <row r="72" spans="1:28" s="11" customFormat="1" ht="12.75">
      <c r="A72" s="11" t="s">
        <v>116</v>
      </c>
      <c r="B72" s="11" t="s">
        <v>115</v>
      </c>
      <c r="C72" s="29" t="s">
        <v>4</v>
      </c>
      <c r="D72" s="29">
        <v>6388</v>
      </c>
      <c r="E72" s="14">
        <v>0.7291666666666666</v>
      </c>
      <c r="F72" s="14"/>
      <c r="G72" s="14">
        <v>0.1076388888888889</v>
      </c>
      <c r="H72" s="14">
        <v>0.27847222222222223</v>
      </c>
      <c r="I72" s="14">
        <v>0.4</v>
      </c>
      <c r="J72" s="14">
        <v>0.5680555555555555</v>
      </c>
      <c r="K72" s="12">
        <f t="shared" si="12"/>
        <v>0.8388888888888889</v>
      </c>
      <c r="L72" s="13">
        <f t="shared" si="13"/>
        <v>13.609271523178808</v>
      </c>
      <c r="M72" s="14">
        <v>0.7625</v>
      </c>
      <c r="N72" s="14">
        <v>0.9756944444444445</v>
      </c>
      <c r="O72" s="12">
        <f>N72-E72+1</f>
        <v>1.246527777777778</v>
      </c>
      <c r="P72" s="13">
        <f t="shared" si="14"/>
        <v>12.534818941504176</v>
      </c>
      <c r="Q72" s="14">
        <v>0.35555555555555557</v>
      </c>
      <c r="R72" s="14">
        <v>0.5597222222222222</v>
      </c>
      <c r="S72" s="14">
        <v>0.7284722222222223</v>
      </c>
      <c r="T72" s="14">
        <v>0.85</v>
      </c>
      <c r="U72" s="14">
        <v>0.06597222222222222</v>
      </c>
      <c r="V72" s="14">
        <v>0.4069444444444445</v>
      </c>
      <c r="W72" s="14">
        <v>0.5631944444444444</v>
      </c>
      <c r="X72" s="14">
        <v>0.717361111111111</v>
      </c>
      <c r="Y72" s="12">
        <f>X72-E72+3</f>
        <v>2.9881944444444444</v>
      </c>
      <c r="Z72" s="13">
        <f t="shared" si="17"/>
        <v>10.415988844991865</v>
      </c>
      <c r="AA72" s="12">
        <f>(X72-N72)+2</f>
        <v>1.7416666666666665</v>
      </c>
      <c r="AB72" s="13">
        <f t="shared" si="16"/>
        <v>8.89952153110048</v>
      </c>
    </row>
    <row r="73" spans="1:28" s="11" customFormat="1" ht="12.75">
      <c r="A73" s="11" t="s">
        <v>117</v>
      </c>
      <c r="B73" s="11" t="s">
        <v>118</v>
      </c>
      <c r="C73" s="29" t="s">
        <v>4</v>
      </c>
      <c r="D73" s="29">
        <v>4611</v>
      </c>
      <c r="E73" s="14">
        <v>0.8194444444444445</v>
      </c>
      <c r="F73" s="14"/>
      <c r="G73" s="14">
        <v>0.18958333333333333</v>
      </c>
      <c r="H73" s="14">
        <v>0.3902777777777778</v>
      </c>
      <c r="I73" s="14">
        <v>0.5256944444444445</v>
      </c>
      <c r="J73" s="14">
        <v>0.7326388888888888</v>
      </c>
      <c r="K73" s="12">
        <f t="shared" si="12"/>
        <v>0.9131944444444443</v>
      </c>
      <c r="L73" s="13">
        <f t="shared" si="13"/>
        <v>12.501901140684412</v>
      </c>
      <c r="M73" s="14">
        <v>0.925</v>
      </c>
      <c r="N73" s="14">
        <v>0.4131944444444444</v>
      </c>
      <c r="O73" s="12">
        <f t="shared" si="15"/>
        <v>1.59375</v>
      </c>
      <c r="P73" s="13">
        <f t="shared" si="14"/>
        <v>9.803921568627452</v>
      </c>
      <c r="Q73" s="14">
        <v>0.6944444444444445</v>
      </c>
      <c r="R73" s="14">
        <v>0.8895833333333334</v>
      </c>
      <c r="S73" s="14">
        <v>0.15486111111111112</v>
      </c>
      <c r="T73" s="14">
        <v>0.49722222222222223</v>
      </c>
      <c r="U73" s="14">
        <v>0.7361111111111112</v>
      </c>
      <c r="V73" s="14">
        <v>0.9534722222222222</v>
      </c>
      <c r="W73" s="14">
        <v>0.2354166666666667</v>
      </c>
      <c r="X73" s="14">
        <v>0.4527777777777778</v>
      </c>
      <c r="Y73" s="12">
        <f>X73-E73+4</f>
        <v>3.6333333333333333</v>
      </c>
      <c r="Z73" s="13">
        <f t="shared" si="17"/>
        <v>8.56651376146789</v>
      </c>
      <c r="AA73" s="12">
        <f>(X73-N73)+2</f>
        <v>2.0395833333333333</v>
      </c>
      <c r="AB73" s="13">
        <f t="shared" si="16"/>
        <v>7.5995914198161385</v>
      </c>
    </row>
    <row r="74" spans="1:28" s="11" customFormat="1" ht="12.75">
      <c r="A74" s="11" t="s">
        <v>129</v>
      </c>
      <c r="B74" s="11" t="s">
        <v>130</v>
      </c>
      <c r="C74" s="29" t="s">
        <v>4</v>
      </c>
      <c r="D74" s="29">
        <v>4442</v>
      </c>
      <c r="E74" s="14">
        <v>0.8333333333333334</v>
      </c>
      <c r="F74" s="14"/>
      <c r="G74" s="14">
        <v>0.23194444444444443</v>
      </c>
      <c r="H74" s="14">
        <v>0.4298611111111111</v>
      </c>
      <c r="I74" s="14">
        <v>0.545138888888889</v>
      </c>
      <c r="J74" s="14">
        <v>0.7298611111111111</v>
      </c>
      <c r="K74" s="12">
        <f t="shared" si="12"/>
        <v>0.8965277777777777</v>
      </c>
      <c r="L74" s="13">
        <f t="shared" si="13"/>
        <v>12.73431448489543</v>
      </c>
      <c r="M74" s="14">
        <v>0.11666666666666665</v>
      </c>
      <c r="N74" s="14">
        <v>0.37986111111111115</v>
      </c>
      <c r="O74" s="12">
        <f t="shared" si="15"/>
        <v>1.5465277777777777</v>
      </c>
      <c r="P74" s="13">
        <f t="shared" si="14"/>
        <v>10.103277952402335</v>
      </c>
      <c r="Q74" s="14">
        <v>0.5958333333333333</v>
      </c>
      <c r="R74" s="14">
        <v>0.8041666666666667</v>
      </c>
      <c r="S74" s="14">
        <v>0.37916666666666665</v>
      </c>
      <c r="T74" s="14">
        <v>0.5236111111111111</v>
      </c>
      <c r="U74" s="14">
        <v>0.7166666666666667</v>
      </c>
      <c r="V74" s="14">
        <v>0.9</v>
      </c>
      <c r="W74" s="14">
        <v>0.09861111111111111</v>
      </c>
      <c r="X74" s="14">
        <v>0.5423611111111112</v>
      </c>
      <c r="Y74" s="12">
        <f>X74-E74+4</f>
        <v>3.709027777777778</v>
      </c>
      <c r="Z74" s="13">
        <f t="shared" si="17"/>
        <v>8.39168695000936</v>
      </c>
      <c r="AA74" s="12">
        <f>(X74-N74)+2</f>
        <v>2.1625</v>
      </c>
      <c r="AB74" s="13">
        <f t="shared" si="16"/>
        <v>7.167630057803468</v>
      </c>
    </row>
    <row r="75" spans="1:29" ht="12.75">
      <c r="A75" s="3" t="s">
        <v>148</v>
      </c>
      <c r="B75" s="3" t="s">
        <v>78</v>
      </c>
      <c r="C75" s="28" t="s">
        <v>79</v>
      </c>
      <c r="D75" s="28">
        <v>4531</v>
      </c>
      <c r="E75" s="14">
        <v>0.7847222222222222</v>
      </c>
      <c r="F75" s="3" t="s">
        <v>3</v>
      </c>
      <c r="G75" s="10">
        <v>0.16666666666666666</v>
      </c>
      <c r="H75" s="10">
        <v>0.3347222222222222</v>
      </c>
      <c r="I75" s="10">
        <v>0.45069444444444445</v>
      </c>
      <c r="J75" s="10">
        <v>0.6326388888888889</v>
      </c>
      <c r="K75" s="12">
        <f t="shared" si="12"/>
        <v>0.8479166666666667</v>
      </c>
      <c r="L75" s="13">
        <f t="shared" si="13"/>
        <v>13.464373464373464</v>
      </c>
      <c r="M75" s="10">
        <v>0.8569444444444444</v>
      </c>
      <c r="N75" s="10">
        <v>0.09930555555555555</v>
      </c>
      <c r="O75" s="12">
        <f t="shared" si="15"/>
        <v>1.3145833333333332</v>
      </c>
      <c r="P75" s="13">
        <f t="shared" si="14"/>
        <v>11.885895404120445</v>
      </c>
      <c r="Q75" s="10">
        <v>0.40972222222222227</v>
      </c>
      <c r="R75" s="10">
        <v>0.6208333333333333</v>
      </c>
      <c r="S75" s="10">
        <v>0.7944444444444444</v>
      </c>
      <c r="T75" s="10">
        <v>0.9743055555555555</v>
      </c>
      <c r="U75" s="10">
        <v>0.22777777777777777</v>
      </c>
      <c r="V75" s="10">
        <v>0.4666666666666666</v>
      </c>
      <c r="W75" s="10">
        <v>0.6555555555555556</v>
      </c>
      <c r="X75" s="10">
        <v>0.8125</v>
      </c>
      <c r="Y75" s="12">
        <f>X75-E75+3</f>
        <v>3.0277777777777777</v>
      </c>
      <c r="Z75" s="13">
        <f>747/(Y75*24)</f>
        <v>10.27981651376147</v>
      </c>
      <c r="AA75" s="12">
        <f>(X75-N75)+1</f>
        <v>1.7131944444444445</v>
      </c>
      <c r="AB75" s="13">
        <f t="shared" si="16"/>
        <v>9.047426023510337</v>
      </c>
      <c r="AC75" s="3" t="s">
        <v>3</v>
      </c>
    </row>
    <row r="76" spans="1:28" s="11" customFormat="1" ht="12.75">
      <c r="A76" s="11" t="s">
        <v>166</v>
      </c>
      <c r="B76" s="11" t="s">
        <v>14</v>
      </c>
      <c r="C76" s="29" t="s">
        <v>4</v>
      </c>
      <c r="D76" s="29">
        <v>4472</v>
      </c>
      <c r="E76" s="14">
        <v>0.7673611111111112</v>
      </c>
      <c r="F76" s="14"/>
      <c r="G76" s="14">
        <v>0.2263888888888889</v>
      </c>
      <c r="H76" s="14">
        <v>0.44375</v>
      </c>
      <c r="I76" s="14">
        <v>0.5909722222222222</v>
      </c>
      <c r="J76" s="14">
        <v>0.8041666666666667</v>
      </c>
      <c r="K76" s="12">
        <f t="shared" si="12"/>
        <v>1.0368055555555555</v>
      </c>
      <c r="L76" s="13">
        <f t="shared" si="13"/>
        <v>11.01138647019424</v>
      </c>
      <c r="M76" s="14">
        <v>0.1763888888888889</v>
      </c>
      <c r="N76" s="14">
        <v>0.4666666666666666</v>
      </c>
      <c r="O76" s="12">
        <f t="shared" si="15"/>
        <v>1.6993055555555554</v>
      </c>
      <c r="P76" s="13">
        <f t="shared" si="14"/>
        <v>9.194932570494483</v>
      </c>
      <c r="Q76" s="14">
        <v>0.7333333333333334</v>
      </c>
      <c r="R76" s="14">
        <v>0.95</v>
      </c>
      <c r="S76" s="14">
        <v>0.35555555555555557</v>
      </c>
      <c r="T76" s="14">
        <v>0.5027777777777778</v>
      </c>
      <c r="U76" s="14">
        <v>0.7506944444444444</v>
      </c>
      <c r="V76" s="14">
        <v>0.9777777777777777</v>
      </c>
      <c r="W76" s="14">
        <v>0.24791666666666667</v>
      </c>
      <c r="X76" s="14">
        <v>0.4375</v>
      </c>
      <c r="Y76" s="12">
        <f>X76-E76+4</f>
        <v>3.670138888888889</v>
      </c>
      <c r="Z76" s="13">
        <f t="shared" si="17"/>
        <v>8.480605487228004</v>
      </c>
      <c r="AA76" s="12">
        <f>(X76-N76)+2</f>
        <v>1.9708333333333334</v>
      </c>
      <c r="AB76" s="13">
        <f t="shared" si="16"/>
        <v>7.864693446088794</v>
      </c>
    </row>
    <row r="77" spans="1:28" s="11" customFormat="1" ht="12.75">
      <c r="A77" s="11" t="s">
        <v>172</v>
      </c>
      <c r="B77" s="11" t="s">
        <v>17</v>
      </c>
      <c r="C77" s="29" t="s">
        <v>4</v>
      </c>
      <c r="D77" s="29">
        <v>4619</v>
      </c>
      <c r="E77" s="14">
        <v>0.7673611111111112</v>
      </c>
      <c r="F77" s="14"/>
      <c r="G77" s="14">
        <v>0.16597222222222222</v>
      </c>
      <c r="H77" s="14">
        <v>0.3729166666666666</v>
      </c>
      <c r="I77" s="14">
        <v>0.4861111111111111</v>
      </c>
      <c r="J77" s="14">
        <v>0.6631944444444444</v>
      </c>
      <c r="K77" s="12">
        <f t="shared" si="12"/>
        <v>0.8958333333333333</v>
      </c>
      <c r="L77" s="13">
        <f t="shared" si="13"/>
        <v>12.744186046511627</v>
      </c>
      <c r="M77" s="14">
        <v>0.8652777777777777</v>
      </c>
      <c r="N77" s="14">
        <v>0.09583333333333333</v>
      </c>
      <c r="O77" s="12">
        <f t="shared" si="15"/>
        <v>1.328472222222222</v>
      </c>
      <c r="P77" s="13">
        <f t="shared" si="14"/>
        <v>11.761630946157869</v>
      </c>
      <c r="Q77" s="14">
        <v>0.4611111111111111</v>
      </c>
      <c r="R77" s="14">
        <v>0.6486111111111111</v>
      </c>
      <c r="S77" s="14">
        <v>0.8513888888888889</v>
      </c>
      <c r="T77" s="14">
        <v>0.9881944444444444</v>
      </c>
      <c r="U77" s="14">
        <v>0.37986111111111115</v>
      </c>
      <c r="V77" s="14">
        <v>0.5638888888888889</v>
      </c>
      <c r="W77" s="14">
        <v>0.7451388888888889</v>
      </c>
      <c r="X77" s="14">
        <v>0.8916666666666666</v>
      </c>
      <c r="Y77" s="12">
        <f>X77-E77+3</f>
        <v>3.1243055555555554</v>
      </c>
      <c r="Z77" s="13">
        <f>747/(Y77*24)</f>
        <v>9.96221382529451</v>
      </c>
      <c r="AA77" s="12">
        <f>(X77-N77)+1</f>
        <v>1.7958333333333334</v>
      </c>
      <c r="AB77" s="13">
        <f t="shared" si="16"/>
        <v>8.631090487238978</v>
      </c>
    </row>
    <row r="78" spans="1:28" s="11" customFormat="1" ht="12.75">
      <c r="A78" s="11" t="s">
        <v>131</v>
      </c>
      <c r="B78" s="11" t="s">
        <v>132</v>
      </c>
      <c r="C78" s="29" t="s">
        <v>4</v>
      </c>
      <c r="D78" s="29">
        <v>6405</v>
      </c>
      <c r="E78" s="14">
        <v>0.7291666666666666</v>
      </c>
      <c r="F78" s="14"/>
      <c r="G78" s="14">
        <v>0.30416666666666664</v>
      </c>
      <c r="H78" s="14">
        <v>0.5423611111111112</v>
      </c>
      <c r="I78" s="14">
        <v>0.6847222222222222</v>
      </c>
      <c r="J78" s="14">
        <v>0.9041666666666667</v>
      </c>
      <c r="K78" s="12">
        <f t="shared" si="12"/>
        <v>1.175</v>
      </c>
      <c r="L78" s="13">
        <f t="shared" si="13"/>
        <v>9.716312056737587</v>
      </c>
      <c r="M78" s="14">
        <v>0.2465277777777778</v>
      </c>
      <c r="N78" s="14">
        <v>0.5090277777777777</v>
      </c>
      <c r="O78" s="12">
        <f t="shared" si="15"/>
        <v>1.7798611111111111</v>
      </c>
      <c r="P78" s="13">
        <f t="shared" si="14"/>
        <v>8.778774873195474</v>
      </c>
      <c r="Q78" s="14">
        <v>0.7604166666666666</v>
      </c>
      <c r="R78" s="14">
        <v>0.05069444444444445</v>
      </c>
      <c r="S78" s="14">
        <v>0.3597222222222222</v>
      </c>
      <c r="T78" s="14">
        <v>0.5229166666666667</v>
      </c>
      <c r="U78" s="14">
        <v>0.7847222222222222</v>
      </c>
      <c r="V78" s="14">
        <v>0.05902777777777778</v>
      </c>
      <c r="W78" s="14">
        <v>0.29375</v>
      </c>
      <c r="X78" s="14">
        <v>0.46875</v>
      </c>
      <c r="Y78" s="12">
        <f>X78-E78+4</f>
        <v>3.7395833333333335</v>
      </c>
      <c r="Z78" s="13">
        <f t="shared" si="17"/>
        <v>8.323119777158775</v>
      </c>
      <c r="AA78" s="12">
        <f>(X78-N78)+2</f>
        <v>1.9597222222222221</v>
      </c>
      <c r="AB78" s="13">
        <f t="shared" si="16"/>
        <v>7.909284195605953</v>
      </c>
    </row>
    <row r="79" spans="1:30" ht="12.75">
      <c r="A79" s="3" t="s">
        <v>164</v>
      </c>
      <c r="B79" s="3" t="s">
        <v>165</v>
      </c>
      <c r="C79" s="28" t="s">
        <v>4</v>
      </c>
      <c r="D79" s="28">
        <v>6398</v>
      </c>
      <c r="E79" s="14">
        <v>0.7291666666666666</v>
      </c>
      <c r="F79" s="3" t="s">
        <v>3</v>
      </c>
      <c r="G79" s="10">
        <v>0.1277777777777778</v>
      </c>
      <c r="H79" s="10">
        <v>0.3423611111111111</v>
      </c>
      <c r="I79" s="10">
        <v>0.48055555555555557</v>
      </c>
      <c r="J79" s="10">
        <v>0.6756944444444444</v>
      </c>
      <c r="K79" s="12">
        <f>J79-E79+1</f>
        <v>0.9465277777777777</v>
      </c>
      <c r="L79" s="13">
        <f t="shared" si="13"/>
        <v>12.061628760088041</v>
      </c>
      <c r="M79" s="10">
        <v>0.19375</v>
      </c>
      <c r="N79" s="10">
        <v>0.42569444444444443</v>
      </c>
      <c r="O79" s="12">
        <f>N79-E79+2</f>
        <v>1.6965277777777779</v>
      </c>
      <c r="P79" s="13">
        <f t="shared" si="14"/>
        <v>9.209987720016374</v>
      </c>
      <c r="Q79" s="10">
        <v>0.6638888888888889</v>
      </c>
      <c r="R79" s="10">
        <v>0.8270833333333334</v>
      </c>
      <c r="S79" s="10">
        <v>0.3347222222222222</v>
      </c>
      <c r="T79" s="10">
        <v>0.5034722222222222</v>
      </c>
      <c r="U79" s="10">
        <v>0.7104166666666667</v>
      </c>
      <c r="V79" s="10">
        <v>0.9083333333333333</v>
      </c>
      <c r="W79" s="10">
        <v>0.24166666666666667</v>
      </c>
      <c r="X79" s="10">
        <v>0.45555555555555555</v>
      </c>
      <c r="Y79" s="12">
        <f>X79-E79+4</f>
        <v>3.7263888888888888</v>
      </c>
      <c r="Z79" s="13">
        <f>747/(Y79*24)</f>
        <v>8.35259038389862</v>
      </c>
      <c r="AA79" s="12">
        <f>(X79-N79)+2</f>
        <v>2.029861111111111</v>
      </c>
      <c r="AB79" s="13">
        <f t="shared" si="16"/>
        <v>7.635990420800548</v>
      </c>
      <c r="AC79" s="3" t="s">
        <v>3</v>
      </c>
      <c r="AD79" s="3" t="s">
        <v>3</v>
      </c>
    </row>
    <row r="80" spans="1:30" ht="12.75">
      <c r="A80" s="3" t="s">
        <v>91</v>
      </c>
      <c r="B80" s="3" t="s">
        <v>26</v>
      </c>
      <c r="C80" s="28" t="s">
        <v>4</v>
      </c>
      <c r="D80" s="28">
        <v>6392</v>
      </c>
      <c r="E80" s="14">
        <v>0.7291666666666666</v>
      </c>
      <c r="F80" s="3" t="s">
        <v>3</v>
      </c>
      <c r="G80" s="10">
        <v>0.08541666666666665</v>
      </c>
      <c r="H80" s="10">
        <v>0.26458333333333334</v>
      </c>
      <c r="I80" s="10">
        <v>0.41041666666666665</v>
      </c>
      <c r="J80" s="10">
        <v>0.5875</v>
      </c>
      <c r="K80" s="12">
        <f t="shared" si="12"/>
        <v>0.8583333333333334</v>
      </c>
      <c r="L80" s="13">
        <f t="shared" si="13"/>
        <v>13.300970873786406</v>
      </c>
      <c r="M80" s="10">
        <v>0.7902777777777777</v>
      </c>
      <c r="N80" s="10">
        <v>0.31180555555555556</v>
      </c>
      <c r="O80" s="12">
        <f t="shared" si="15"/>
        <v>1.582638888888889</v>
      </c>
      <c r="P80" s="13">
        <f t="shared" si="14"/>
        <v>9.87275120666959</v>
      </c>
      <c r="Q80" s="10">
        <v>0.5770833333333333</v>
      </c>
      <c r="R80" s="10">
        <v>0.7583333333333333</v>
      </c>
      <c r="S80" s="10">
        <v>0.9472222222222223</v>
      </c>
      <c r="T80" s="10">
        <v>0.4902777777777778</v>
      </c>
      <c r="U80" s="10">
        <v>0.7083333333333334</v>
      </c>
      <c r="V80" s="10">
        <v>0.8520833333333333</v>
      </c>
      <c r="W80" s="10">
        <v>0.2111111111111111</v>
      </c>
      <c r="X80" s="10">
        <v>0.36041666666666666</v>
      </c>
      <c r="Y80" s="12">
        <f>X80-E80+4</f>
        <v>3.63125</v>
      </c>
      <c r="Z80" s="13">
        <f>747/(Y80*24)</f>
        <v>8.571428571428571</v>
      </c>
      <c r="AA80" s="12">
        <f>(X80-N80)+2</f>
        <v>2.048611111111111</v>
      </c>
      <c r="AB80" s="13">
        <f t="shared" si="16"/>
        <v>7.566101694915253</v>
      </c>
      <c r="AC80" s="3" t="s">
        <v>3</v>
      </c>
      <c r="AD80" s="3" t="s">
        <v>3</v>
      </c>
    </row>
    <row r="81" spans="5:28" ht="12.75">
      <c r="E81" s="10"/>
      <c r="G81" s="10"/>
      <c r="H81" s="10"/>
      <c r="I81" s="10"/>
      <c r="J81" s="10"/>
      <c r="K81" s="14"/>
      <c r="L81" s="13"/>
      <c r="M81" s="10"/>
      <c r="N81" s="10"/>
      <c r="P81" s="13"/>
      <c r="Z81" s="13"/>
      <c r="AB81" s="13"/>
    </row>
    <row r="82" spans="1:28" ht="12.75">
      <c r="A82" s="3" t="s">
        <v>52</v>
      </c>
      <c r="B82" s="3" t="s">
        <v>55</v>
      </c>
      <c r="E82" s="10">
        <v>0.9375</v>
      </c>
      <c r="F82" s="10">
        <v>0.1909722222222222</v>
      </c>
      <c r="G82" s="10">
        <v>0.34791666666666665</v>
      </c>
      <c r="H82" s="10">
        <v>0.5083333333333333</v>
      </c>
      <c r="I82" s="10">
        <v>0.63125</v>
      </c>
      <c r="J82" s="10">
        <v>0.8263888888888888</v>
      </c>
      <c r="K82" s="14">
        <f>J82+(1.5/24)</f>
        <v>0.8888888888888888</v>
      </c>
      <c r="L82" s="13">
        <f>274/(K82*24)</f>
        <v>12.84375</v>
      </c>
      <c r="M82" s="10">
        <v>0.024305555555555556</v>
      </c>
      <c r="N82" s="10">
        <v>0.4826388888888889</v>
      </c>
      <c r="O82" s="12">
        <f>N82+1+(2/24)</f>
        <v>1.565972222222222</v>
      </c>
      <c r="P82" s="13">
        <f>375/(O82*24)</f>
        <v>9.977827050997783</v>
      </c>
      <c r="Q82" s="10">
        <v>0.6631944444444444</v>
      </c>
      <c r="R82" s="10">
        <v>0.8305555555555556</v>
      </c>
      <c r="S82" s="10">
        <v>0.07708333333333334</v>
      </c>
      <c r="T82" s="10">
        <v>0.40277777777777773</v>
      </c>
      <c r="U82" s="10">
        <v>0.5902777777777778</v>
      </c>
      <c r="V82" s="10">
        <v>0.7805555555555556</v>
      </c>
      <c r="W82" s="10">
        <v>0.9875</v>
      </c>
      <c r="X82" s="10">
        <v>0.19375</v>
      </c>
      <c r="Y82" s="12">
        <f>X82+3+(2/24)</f>
        <v>3.2770833333333336</v>
      </c>
      <c r="Z82" s="13">
        <f>747/(Y82*24)</f>
        <v>9.497774952320405</v>
      </c>
      <c r="AA82" s="12">
        <f>(X82-N82)+2</f>
        <v>1.7111111111111112</v>
      </c>
      <c r="AB82" s="13">
        <f>(747-375)/(AA82*24)</f>
        <v>9.058441558441558</v>
      </c>
    </row>
    <row r="83" spans="5:8" ht="12.75">
      <c r="E83" s="10"/>
      <c r="G83" s="10"/>
      <c r="H83" s="10"/>
    </row>
    <row r="86" spans="1:28" ht="25.5">
      <c r="A86" s="16" t="s">
        <v>100</v>
      </c>
      <c r="B86" s="17"/>
      <c r="C86" s="20"/>
      <c r="D86" s="20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26"/>
      <c r="AB86" s="17"/>
    </row>
    <row r="87" spans="1:28" ht="51">
      <c r="A87" s="16" t="s">
        <v>149</v>
      </c>
      <c r="B87" s="17"/>
      <c r="C87" s="20"/>
      <c r="D87" s="20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26"/>
      <c r="AB87" s="17"/>
    </row>
    <row r="88" spans="1:28" ht="12.75">
      <c r="A88" s="17"/>
      <c r="B88" s="17"/>
      <c r="C88" s="20"/>
      <c r="D88" s="20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26"/>
      <c r="AB88" s="17"/>
    </row>
    <row r="89" spans="1:28" ht="38.25">
      <c r="A89" s="16" t="s">
        <v>99</v>
      </c>
      <c r="B89" s="17"/>
      <c r="C89" s="20"/>
      <c r="D89" s="20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26"/>
      <c r="AB89" s="17"/>
    </row>
    <row r="90" spans="1:28" ht="38.25">
      <c r="A90" s="16" t="s">
        <v>150</v>
      </c>
      <c r="B90" s="17"/>
      <c r="C90" s="20"/>
      <c r="D90" s="20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26"/>
      <c r="AB90" s="17"/>
    </row>
    <row r="91" spans="1:28" ht="24.75" customHeight="1">
      <c r="A91" s="18" t="s">
        <v>93</v>
      </c>
      <c r="B91" s="19" t="s">
        <v>94</v>
      </c>
      <c r="C91" s="19" t="s">
        <v>95</v>
      </c>
      <c r="D91" s="19" t="s">
        <v>96</v>
      </c>
      <c r="E91" s="19" t="s">
        <v>97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27"/>
      <c r="AB91" s="18"/>
    </row>
    <row r="92" spans="1:28" ht="12.75">
      <c r="A92" s="17">
        <v>2011</v>
      </c>
      <c r="B92" s="20">
        <v>440</v>
      </c>
      <c r="C92" s="20"/>
      <c r="D92" s="20"/>
      <c r="E92" s="20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27"/>
      <c r="AB92" s="18"/>
    </row>
    <row r="93" spans="1:32" s="11" customFormat="1" ht="12.75">
      <c r="A93" s="17">
        <v>2007</v>
      </c>
      <c r="B93" s="20">
        <v>633</v>
      </c>
      <c r="C93" s="20" t="s">
        <v>106</v>
      </c>
      <c r="D93" s="20"/>
      <c r="E93" s="20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26"/>
      <c r="AB93" s="17"/>
      <c r="AF93" s="3"/>
    </row>
    <row r="94" spans="1:32" ht="12.75">
      <c r="A94" s="17">
        <v>2003</v>
      </c>
      <c r="B94" s="20">
        <v>468</v>
      </c>
      <c r="C94" s="20" t="s">
        <v>98</v>
      </c>
      <c r="D94" s="20" t="s">
        <v>98</v>
      </c>
      <c r="E94" s="21">
        <v>0.87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26"/>
      <c r="AB94" s="17"/>
      <c r="AF94" s="11"/>
    </row>
    <row r="95" spans="1:28" ht="12.75">
      <c r="A95" s="17">
        <v>1999</v>
      </c>
      <c r="B95" s="20">
        <v>411</v>
      </c>
      <c r="C95" s="20">
        <v>404</v>
      </c>
      <c r="D95" s="20">
        <v>304</v>
      </c>
      <c r="E95" s="21">
        <v>0.75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26"/>
      <c r="AB95" s="17"/>
    </row>
    <row r="96" spans="1:28" ht="12.75">
      <c r="A96" s="17">
        <v>1995</v>
      </c>
      <c r="B96" s="20">
        <v>291</v>
      </c>
      <c r="C96" s="20">
        <v>283</v>
      </c>
      <c r="D96" s="20">
        <v>239</v>
      </c>
      <c r="E96" s="21">
        <v>0.84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26"/>
      <c r="AB96" s="17"/>
    </row>
    <row r="97" spans="1:28" ht="12.75">
      <c r="A97" s="17">
        <v>1991</v>
      </c>
      <c r="B97" s="16"/>
      <c r="C97" s="20">
        <v>398</v>
      </c>
      <c r="D97" s="20">
        <v>333</v>
      </c>
      <c r="E97" s="21">
        <v>0.84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26"/>
      <c r="AB97" s="17"/>
    </row>
    <row r="98" spans="1:28" ht="12.75">
      <c r="A98" s="17">
        <v>1987</v>
      </c>
      <c r="B98" s="17"/>
      <c r="C98" s="20">
        <v>230</v>
      </c>
      <c r="D98" s="20">
        <v>125</v>
      </c>
      <c r="E98" s="21">
        <v>0.54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26"/>
      <c r="AB98" s="17"/>
    </row>
    <row r="99" spans="1:28" ht="12.75">
      <c r="A99" s="17">
        <v>1983</v>
      </c>
      <c r="B99" s="17"/>
      <c r="C99" s="20">
        <v>107</v>
      </c>
      <c r="D99" s="20">
        <v>70</v>
      </c>
      <c r="E99" s="21">
        <v>0.65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26"/>
      <c r="AB99" s="17"/>
    </row>
    <row r="100" spans="1:28" ht="12.75">
      <c r="A100" s="17">
        <v>1979</v>
      </c>
      <c r="B100" s="17"/>
      <c r="C100" s="20">
        <v>35</v>
      </c>
      <c r="D100" s="20">
        <v>24</v>
      </c>
      <c r="E100" s="21">
        <v>0.69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26"/>
      <c r="AB100" s="17"/>
    </row>
    <row r="101" spans="1:28" ht="12.75">
      <c r="A101" s="17">
        <v>1975</v>
      </c>
      <c r="B101" s="17"/>
      <c r="C101" s="20">
        <v>8</v>
      </c>
      <c r="D101" s="20">
        <v>4</v>
      </c>
      <c r="E101" s="21">
        <v>0.5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26"/>
      <c r="AB101" s="17"/>
    </row>
    <row r="102" spans="1:11" ht="12.75">
      <c r="A102" s="17">
        <v>1971</v>
      </c>
      <c r="B102" s="17"/>
      <c r="C102" s="20">
        <v>2</v>
      </c>
      <c r="D102" s="20">
        <v>0</v>
      </c>
      <c r="E102" s="21">
        <v>0</v>
      </c>
      <c r="F102" s="17"/>
      <c r="K102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Bramwell</dc:creator>
  <cp:keywords/>
  <dc:description/>
  <cp:lastModifiedBy>Chuck Bramwell</cp:lastModifiedBy>
  <dcterms:created xsi:type="dcterms:W3CDTF">2003-08-19T15:42:42Z</dcterms:created>
  <dcterms:modified xsi:type="dcterms:W3CDTF">2011-09-06T05:07:44Z</dcterms:modified>
  <cp:category/>
  <cp:version/>
  <cp:contentType/>
  <cp:contentStatus/>
</cp:coreProperties>
</file>