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{"'Sheet1'!$A$1:$AB$110"}</definedName>
    <definedName name="HTML_Description" hidden="1">""</definedName>
    <definedName name="HTML_Email" hidden="1">""</definedName>
    <definedName name="HTML_Header" hidden="1">"Sheet1"</definedName>
    <definedName name="HTML_LastUpdate" hidden="1">"8/26/03"</definedName>
    <definedName name="HTML_LineAfter" hidden="1">FALSE</definedName>
    <definedName name="HTML_LineBefore" hidden="1">FALSE</definedName>
    <definedName name="HTML_Name" hidden="1">"Chuck Bramwell"</definedName>
    <definedName name="HTML_OBDlg2" hidden="1">TRUE</definedName>
    <definedName name="HTML_OBDlg4" hidden="1">TRUE</definedName>
    <definedName name="HTML_OS" hidden="1">0</definedName>
    <definedName name="HTML_PathFile" hidden="1">"C:\Web Pages\CTC New Pages\CalTripleCrown\03PBPResults.htm"</definedName>
    <definedName name="HTML_Title" hidden="1">"PBP 03 Results"</definedName>
  </definedNames>
  <calcPr fullCalcOnLoad="1"/>
</workbook>
</file>

<file path=xl/sharedStrings.xml><?xml version="1.0" encoding="utf-8"?>
<sst xmlns="http://schemas.openxmlformats.org/spreadsheetml/2006/main" count="728" uniqueCount="225">
  <si>
    <t>Name</t>
  </si>
  <si>
    <t>Hometown</t>
  </si>
  <si>
    <t>State</t>
  </si>
  <si>
    <t xml:space="preserve">Rider </t>
  </si>
  <si>
    <t>Number</t>
  </si>
  <si>
    <t xml:space="preserve"> </t>
  </si>
  <si>
    <t>CA</t>
  </si>
  <si>
    <t>Start</t>
  </si>
  <si>
    <t>CP1</t>
  </si>
  <si>
    <t>CP2</t>
  </si>
  <si>
    <t>Fougeres</t>
  </si>
  <si>
    <t>Villaines</t>
  </si>
  <si>
    <t>CP3</t>
  </si>
  <si>
    <t>St. Quentin</t>
  </si>
  <si>
    <t xml:space="preserve">Mortagne </t>
  </si>
  <si>
    <t>Rapp, Brian</t>
  </si>
  <si>
    <t>Long Beach</t>
  </si>
  <si>
    <t>Springsteen, Lois</t>
  </si>
  <si>
    <t>Santa Cruz</t>
  </si>
  <si>
    <t>CP4</t>
  </si>
  <si>
    <t>Tinteniac</t>
  </si>
  <si>
    <t>Sullivan, Tim</t>
  </si>
  <si>
    <t>Coronado</t>
  </si>
  <si>
    <t>Los Altos</t>
  </si>
  <si>
    <t>CP5</t>
  </si>
  <si>
    <t>Loudeac</t>
  </si>
  <si>
    <t>CP6</t>
  </si>
  <si>
    <t>Carhaix</t>
  </si>
  <si>
    <t>Holloway, Ken</t>
  </si>
  <si>
    <t>San Jose</t>
  </si>
  <si>
    <t>Teachout, Todd</t>
  </si>
  <si>
    <t>Hercules</t>
  </si>
  <si>
    <t>San Francisco</t>
  </si>
  <si>
    <t>NJ</t>
  </si>
  <si>
    <t>Lyon, Melinda</t>
  </si>
  <si>
    <t>Boxford</t>
  </si>
  <si>
    <t>MA</t>
  </si>
  <si>
    <t>DePlaix, Philippe</t>
  </si>
  <si>
    <t>?</t>
  </si>
  <si>
    <t>CP7</t>
  </si>
  <si>
    <t>Brest</t>
  </si>
  <si>
    <t>Fulton, Michael</t>
  </si>
  <si>
    <t>Lakewood</t>
  </si>
  <si>
    <t>CO</t>
  </si>
  <si>
    <t>CP8</t>
  </si>
  <si>
    <t>Kilometers into Course</t>
  </si>
  <si>
    <t>Miles into Course</t>
  </si>
  <si>
    <t>CP9</t>
  </si>
  <si>
    <t>C10</t>
  </si>
  <si>
    <t>C11</t>
  </si>
  <si>
    <t>C12</t>
  </si>
  <si>
    <t>C13</t>
  </si>
  <si>
    <t>Mortagne</t>
  </si>
  <si>
    <t>C14</t>
  </si>
  <si>
    <t>Finish</t>
  </si>
  <si>
    <t>Paris</t>
  </si>
  <si>
    <t>to Brest</t>
  </si>
  <si>
    <t>Elapsed</t>
  </si>
  <si>
    <t>Time</t>
  </si>
  <si>
    <t>Speed MPH</t>
  </si>
  <si>
    <t>Total Avg.</t>
  </si>
  <si>
    <t>to Loudeac</t>
  </si>
  <si>
    <t>Dover</t>
  </si>
  <si>
    <t>Crossland, Ann</t>
  </si>
  <si>
    <t>Aspen</t>
  </si>
  <si>
    <t>Pompeani, Robert</t>
  </si>
  <si>
    <t>1999 - Bramwell, Chuck</t>
  </si>
  <si>
    <t>90 Hour CP Close Times from 1999</t>
  </si>
  <si>
    <t>84 Hour CP Close Times from 1999</t>
  </si>
  <si>
    <t>1999 - Gafgen, Pierce</t>
  </si>
  <si>
    <t>1999 - Tanner, Brad</t>
  </si>
  <si>
    <t>53 Hour Finish</t>
  </si>
  <si>
    <t>78 Hour Finish</t>
  </si>
  <si>
    <t>67 Hour Finish</t>
  </si>
  <si>
    <t>Total</t>
  </si>
  <si>
    <t>PBP</t>
  </si>
  <si>
    <t xml:space="preserve">Total </t>
  </si>
  <si>
    <t>to Paris</t>
  </si>
  <si>
    <t>Elapsed Times Are Approximate</t>
  </si>
  <si>
    <t>Bayer, Michael</t>
  </si>
  <si>
    <t>Bennett, Don</t>
  </si>
  <si>
    <t>Palo Alto</t>
  </si>
  <si>
    <t>Brekke, Dan</t>
  </si>
  <si>
    <t>Berkeley</t>
  </si>
  <si>
    <t>Burns, David</t>
  </si>
  <si>
    <t>Granite Bay</t>
  </si>
  <si>
    <t>Oakland</t>
  </si>
  <si>
    <t>Main, Kevin</t>
  </si>
  <si>
    <t>San Luis Obispo</t>
  </si>
  <si>
    <t>Rafferty, Amy</t>
  </si>
  <si>
    <t>Woodland</t>
  </si>
  <si>
    <t>Walden, Reid</t>
  </si>
  <si>
    <t>Morrissey, Peter</t>
  </si>
  <si>
    <t>2007 Paris-Brest-Paris</t>
  </si>
  <si>
    <t xml:space="preserve">  </t>
  </si>
  <si>
    <t>Robertson, Craig &amp; Jennie Phillips Tandem</t>
  </si>
  <si>
    <t>Drake, Isabelle</t>
  </si>
  <si>
    <t>Baker, Wade</t>
  </si>
  <si>
    <t>Atascadero</t>
  </si>
  <si>
    <t>Laguna Beach</t>
  </si>
  <si>
    <t>Patterson, Doug</t>
  </si>
  <si>
    <t>Orange</t>
  </si>
  <si>
    <t>Dicus, Clark</t>
  </si>
  <si>
    <t>Taylor, Bruce</t>
  </si>
  <si>
    <t>Alta Loma</t>
  </si>
  <si>
    <t>Woodside, Wayne</t>
  </si>
  <si>
    <t>Davis</t>
  </si>
  <si>
    <t>Varga, Leroy - Oldest American at Age 80</t>
  </si>
  <si>
    <t>Holzworth, Ray - Youngest American Age 22</t>
  </si>
  <si>
    <t>Bacho, Paul - Going for PBP #6</t>
  </si>
  <si>
    <t>Bertrand, Johnny - Going for PBP #6</t>
  </si>
  <si>
    <t>Hanson, Chris</t>
  </si>
  <si>
    <t>Redondo Beach</t>
  </si>
  <si>
    <t>Gee, Thomas - Going for PBP #6</t>
  </si>
  <si>
    <t>Graham, Woody - Going for PBP #6</t>
  </si>
  <si>
    <t>Kirby, Douglas - Going for PBP #6</t>
  </si>
  <si>
    <t>Smith, Gary - Going for PBP #6</t>
  </si>
  <si>
    <t>Aurora</t>
  </si>
  <si>
    <t>OH</t>
  </si>
  <si>
    <t>Georgetown</t>
  </si>
  <si>
    <t>KY</t>
  </si>
  <si>
    <t>Columbia</t>
  </si>
  <si>
    <t>SC</t>
  </si>
  <si>
    <t>Littleton</t>
  </si>
  <si>
    <t>Charlotte</t>
  </si>
  <si>
    <t>NC</t>
  </si>
  <si>
    <t>Richland</t>
  </si>
  <si>
    <t>WA</t>
  </si>
  <si>
    <t>TN</t>
  </si>
  <si>
    <t xml:space="preserve">Berwyn </t>
  </si>
  <si>
    <t>PA</t>
  </si>
  <si>
    <t>Meyer, Lew - Age 72</t>
  </si>
  <si>
    <t>Henderson, Charlie - Age 71</t>
  </si>
  <si>
    <t>Mather</t>
  </si>
  <si>
    <t>Wolff, Lonnie</t>
  </si>
  <si>
    <t>Cedar City</t>
  </si>
  <si>
    <t>UT</t>
  </si>
  <si>
    <t>Jensen, Franklin</t>
  </si>
  <si>
    <t>Bott, Linda</t>
  </si>
  <si>
    <t>Ventura</t>
  </si>
  <si>
    <t>Ellis, John Lee</t>
  </si>
  <si>
    <t>Louisville</t>
  </si>
  <si>
    <t>Goursolle, Kitty</t>
  </si>
  <si>
    <t>San Ramon</t>
  </si>
  <si>
    <t>Gross, Joe</t>
  </si>
  <si>
    <t>Norris, Eric</t>
  </si>
  <si>
    <t>Olmstead, Greg</t>
  </si>
  <si>
    <t>San Diego</t>
  </si>
  <si>
    <t>Wallack, Roy</t>
  </si>
  <si>
    <t>Irvine</t>
  </si>
  <si>
    <t>Rex, Steve and Peggy Tandem</t>
  </si>
  <si>
    <t>Sacramento</t>
  </si>
  <si>
    <t>Berg, Bruce</t>
  </si>
  <si>
    <t>Cupertino</t>
  </si>
  <si>
    <t>Cherry, Lori</t>
  </si>
  <si>
    <t>Fresno</t>
  </si>
  <si>
    <t>Goode, Gerald</t>
  </si>
  <si>
    <t>Tucson</t>
  </si>
  <si>
    <t>AZ</t>
  </si>
  <si>
    <t xml:space="preserve">Stafford </t>
  </si>
  <si>
    <t>VA</t>
  </si>
  <si>
    <t>Guth, Nancy</t>
  </si>
  <si>
    <t xml:space="preserve">Guth, John </t>
  </si>
  <si>
    <t>Guttenberg, Paul</t>
  </si>
  <si>
    <t>Hughes, Mark</t>
  </si>
  <si>
    <t>La Jolla</t>
  </si>
  <si>
    <t>Jones, Greg and Lisa Tandem</t>
  </si>
  <si>
    <t>Moorpark</t>
  </si>
  <si>
    <t>Kristensen, Ed</t>
  </si>
  <si>
    <t>Escondido</t>
  </si>
  <si>
    <t>McCaw, Richard</t>
  </si>
  <si>
    <t>Milton, Tom</t>
  </si>
  <si>
    <t>Fairfield</t>
  </si>
  <si>
    <t>Moon, Richard</t>
  </si>
  <si>
    <t>Folsom</t>
  </si>
  <si>
    <t>Smith, Ron</t>
  </si>
  <si>
    <t>Chula Vista</t>
  </si>
  <si>
    <t>Tilden, Kevin</t>
  </si>
  <si>
    <t>Vlasveld, Paul</t>
  </si>
  <si>
    <t>Woudenberg, Timothy</t>
  </si>
  <si>
    <t>Moss Beach</t>
  </si>
  <si>
    <t>King, Donn</t>
  </si>
  <si>
    <t>Sebastopol</t>
  </si>
  <si>
    <t>Burnett, Peter</t>
  </si>
  <si>
    <t>Chicago Park</t>
  </si>
  <si>
    <t>Gunther, Mark</t>
  </si>
  <si>
    <t>Honda, Nicole</t>
  </si>
  <si>
    <t>San Mateo</t>
  </si>
  <si>
    <t>Tigges, Michael &amp; Susan Jacobsen Tandem</t>
  </si>
  <si>
    <t>Lapham, John</t>
  </si>
  <si>
    <t>Manhattan Beach</t>
  </si>
  <si>
    <t>DNF</t>
  </si>
  <si>
    <t>Year</t>
  </si>
  <si>
    <t># Registered</t>
  </si>
  <si>
    <t># Started</t>
  </si>
  <si>
    <t># Finished</t>
  </si>
  <si>
    <t>Finish %</t>
  </si>
  <si>
    <t>The web site at http://www.paris-brest-paris.org/EN/index.php?showpage=64 only provides the times through the last 3 Checkpoints</t>
  </si>
  <si>
    <t>??</t>
  </si>
  <si>
    <t>633 American Riders are registered for PBP 2007 - The largest contingent ever to participate in PBP</t>
  </si>
  <si>
    <t xml:space="preserve">80 Hour Start: Monday 8/20/07 8:00 P.M. </t>
  </si>
  <si>
    <t xml:space="preserve">  Must Finish By Friday 8/24/07 4:00 A.M.</t>
  </si>
  <si>
    <t xml:space="preserve">90 Hour Start: Monday 8/20/07 10:00 P.M. </t>
  </si>
  <si>
    <t xml:space="preserve">  Must Finish By Friday 8/24/07 4:00 P.M.</t>
  </si>
  <si>
    <t xml:space="preserve">84 Hour Start: Tuesday 8/21/07 5:00 A.M. </t>
  </si>
  <si>
    <t xml:space="preserve">  Must Finish By Friday 8/24/07 5:00 P.M.</t>
  </si>
  <si>
    <t>Kowallis, Reid</t>
  </si>
  <si>
    <t>Burlingame</t>
  </si>
  <si>
    <t>Unknown</t>
  </si>
  <si>
    <t>"Unknown" means I didn't catch it before it disappeared from the French Web Site</t>
  </si>
  <si>
    <t>Seattle</t>
  </si>
  <si>
    <t>Heine, Jan - 1st American Finisher 2007?</t>
  </si>
  <si>
    <t>Millon, Lee</t>
  </si>
  <si>
    <t>Winters</t>
  </si>
  <si>
    <t>Bonner, Ken</t>
  </si>
  <si>
    <t>Schwarz, Bill</t>
  </si>
  <si>
    <t>Kinderhook</t>
  </si>
  <si>
    <t>NY</t>
  </si>
  <si>
    <t>Dreux</t>
  </si>
  <si>
    <t>570?</t>
  </si>
  <si>
    <t>Updated: Fri 8/24/07 10:00 PST</t>
  </si>
  <si>
    <t>Clemmons</t>
  </si>
  <si>
    <t>Williams, James - Rode 125 Miles to Start</t>
  </si>
  <si>
    <t>Victoria</t>
  </si>
  <si>
    <t>BC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</si>
</sst>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h]:m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20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20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0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0" fontId="0" fillId="0" borderId="1" xfId="0" applyNumberFormat="1" applyFont="1" applyBorder="1" applyAlignment="1">
      <alignment/>
    </xf>
    <xf numFmtId="46" fontId="0" fillId="0" borderId="1" xfId="0" applyNumberFormat="1" applyFont="1" applyBorder="1" applyAlignment="1">
      <alignment/>
    </xf>
    <xf numFmtId="2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9" fontId="0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9"/>
  <sheetViews>
    <sheetView tabSelected="1" workbookViewId="0" topLeftCell="A1">
      <pane xSplit="4" ySplit="7" topLeftCell="T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9" sqref="A9"/>
    </sheetView>
  </sheetViews>
  <sheetFormatPr defaultColWidth="9.140625" defaultRowHeight="12.75"/>
  <cols>
    <col min="1" max="1" width="37.8515625" style="3" customWidth="1"/>
    <col min="2" max="2" width="15.00390625" style="3" bestFit="1" customWidth="1"/>
    <col min="3" max="3" width="9.140625" style="3" customWidth="1"/>
    <col min="4" max="4" width="10.140625" style="3" customWidth="1"/>
    <col min="5" max="5" width="10.421875" style="3" bestFit="1" customWidth="1"/>
    <col min="6" max="6" width="9.28125" style="3" bestFit="1" customWidth="1"/>
    <col min="7" max="7" width="8.8515625" style="3" bestFit="1" customWidth="1"/>
    <col min="8" max="10" width="9.140625" style="3" customWidth="1"/>
    <col min="11" max="11" width="11.140625" style="10" bestFit="1" customWidth="1"/>
    <col min="12" max="12" width="11.57421875" style="3" customWidth="1"/>
    <col min="13" max="15" width="9.140625" style="3" customWidth="1"/>
    <col min="16" max="16" width="11.57421875" style="3" bestFit="1" customWidth="1"/>
    <col min="17" max="23" width="9.140625" style="3" customWidth="1"/>
    <col min="24" max="24" width="10.421875" style="3" bestFit="1" customWidth="1"/>
    <col min="25" max="26" width="11.28125" style="3" customWidth="1"/>
    <col min="27" max="27" width="9.140625" style="12" customWidth="1"/>
    <col min="28" max="28" width="11.57421875" style="3" customWidth="1"/>
    <col min="29" max="16384" width="9.140625" style="3" customWidth="1"/>
  </cols>
  <sheetData>
    <row r="1" spans="1:28" ht="12.7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Y1" s="1"/>
      <c r="Z1" s="1"/>
      <c r="AA1" s="25"/>
      <c r="AB1" s="1"/>
    </row>
    <row r="2" spans="1:28" ht="12.75">
      <c r="A2" s="1" t="s">
        <v>220</v>
      </c>
      <c r="K2" s="4" t="s">
        <v>55</v>
      </c>
      <c r="L2" s="5" t="s">
        <v>55</v>
      </c>
      <c r="O2" s="5" t="s">
        <v>55</v>
      </c>
      <c r="P2" s="5" t="s">
        <v>55</v>
      </c>
      <c r="Y2" s="5" t="s">
        <v>74</v>
      </c>
      <c r="Z2" s="5" t="s">
        <v>76</v>
      </c>
      <c r="AA2" s="26" t="s">
        <v>40</v>
      </c>
      <c r="AB2" s="5" t="s">
        <v>40</v>
      </c>
    </row>
    <row r="3" spans="1:28" ht="12.75">
      <c r="A3" s="1" t="s">
        <v>78</v>
      </c>
      <c r="K3" s="4" t="s">
        <v>61</v>
      </c>
      <c r="L3" s="5" t="s">
        <v>61</v>
      </c>
      <c r="O3" s="5" t="s">
        <v>56</v>
      </c>
      <c r="P3" s="5" t="s">
        <v>56</v>
      </c>
      <c r="Y3" s="5" t="s">
        <v>75</v>
      </c>
      <c r="Z3" s="5" t="s">
        <v>75</v>
      </c>
      <c r="AA3" s="26" t="s">
        <v>77</v>
      </c>
      <c r="AB3" s="5" t="s">
        <v>77</v>
      </c>
    </row>
    <row r="4" spans="1:28" ht="12.75">
      <c r="A4" s="3" t="s">
        <v>5</v>
      </c>
      <c r="B4" s="1"/>
      <c r="C4" s="1"/>
      <c r="D4" s="5" t="s">
        <v>3</v>
      </c>
      <c r="E4" s="5" t="s">
        <v>7</v>
      </c>
      <c r="F4" s="5" t="s">
        <v>8</v>
      </c>
      <c r="G4" s="5" t="s">
        <v>9</v>
      </c>
      <c r="H4" s="5" t="s">
        <v>12</v>
      </c>
      <c r="I4" s="5" t="s">
        <v>19</v>
      </c>
      <c r="J4" s="5" t="s">
        <v>24</v>
      </c>
      <c r="K4" s="4" t="s">
        <v>57</v>
      </c>
      <c r="L4" s="5" t="s">
        <v>60</v>
      </c>
      <c r="M4" s="5" t="s">
        <v>26</v>
      </c>
      <c r="N4" s="5" t="s">
        <v>39</v>
      </c>
      <c r="O4" s="5" t="s">
        <v>57</v>
      </c>
      <c r="P4" s="5" t="s">
        <v>60</v>
      </c>
      <c r="Q4" s="5" t="s">
        <v>44</v>
      </c>
      <c r="R4" s="1" t="s">
        <v>47</v>
      </c>
      <c r="S4" s="5" t="s">
        <v>48</v>
      </c>
      <c r="T4" s="5" t="s">
        <v>49</v>
      </c>
      <c r="U4" s="5" t="s">
        <v>50</v>
      </c>
      <c r="V4" s="5" t="s">
        <v>51</v>
      </c>
      <c r="W4" s="5" t="s">
        <v>53</v>
      </c>
      <c r="X4" s="5" t="s">
        <v>54</v>
      </c>
      <c r="Y4" s="5" t="s">
        <v>57</v>
      </c>
      <c r="Z4" s="5" t="s">
        <v>60</v>
      </c>
      <c r="AA4" s="26" t="s">
        <v>57</v>
      </c>
      <c r="AB4" s="5" t="s">
        <v>60</v>
      </c>
    </row>
    <row r="5" spans="1:28" ht="12.75">
      <c r="A5" s="5" t="s">
        <v>0</v>
      </c>
      <c r="B5" s="5" t="s">
        <v>1</v>
      </c>
      <c r="C5" s="5" t="s">
        <v>2</v>
      </c>
      <c r="D5" s="5" t="s">
        <v>4</v>
      </c>
      <c r="E5" s="5" t="s">
        <v>13</v>
      </c>
      <c r="F5" s="5" t="s">
        <v>14</v>
      </c>
      <c r="G5" s="5" t="s">
        <v>11</v>
      </c>
      <c r="H5" s="5" t="s">
        <v>10</v>
      </c>
      <c r="I5" s="5" t="s">
        <v>20</v>
      </c>
      <c r="J5" s="5" t="s">
        <v>25</v>
      </c>
      <c r="K5" s="4" t="s">
        <v>58</v>
      </c>
      <c r="L5" s="5" t="s">
        <v>59</v>
      </c>
      <c r="M5" s="5" t="s">
        <v>27</v>
      </c>
      <c r="N5" s="5" t="s">
        <v>40</v>
      </c>
      <c r="O5" s="5" t="s">
        <v>58</v>
      </c>
      <c r="P5" s="5" t="s">
        <v>59</v>
      </c>
      <c r="Q5" s="5" t="s">
        <v>27</v>
      </c>
      <c r="R5" s="1" t="s">
        <v>25</v>
      </c>
      <c r="S5" s="5" t="s">
        <v>20</v>
      </c>
      <c r="T5" s="5" t="s">
        <v>10</v>
      </c>
      <c r="U5" s="5" t="s">
        <v>11</v>
      </c>
      <c r="V5" s="5" t="s">
        <v>52</v>
      </c>
      <c r="W5" s="5" t="s">
        <v>218</v>
      </c>
      <c r="X5" s="5" t="s">
        <v>13</v>
      </c>
      <c r="Y5" s="5" t="s">
        <v>58</v>
      </c>
      <c r="Z5" s="5" t="s">
        <v>59</v>
      </c>
      <c r="AA5" s="26" t="s">
        <v>58</v>
      </c>
      <c r="AB5" s="5" t="s">
        <v>59</v>
      </c>
    </row>
    <row r="6" spans="1:28" ht="12.75">
      <c r="A6" s="6" t="s">
        <v>45</v>
      </c>
      <c r="B6" s="5"/>
      <c r="C6" s="5"/>
      <c r="D6" s="5"/>
      <c r="E6" s="7">
        <v>0</v>
      </c>
      <c r="F6" s="7">
        <v>141</v>
      </c>
      <c r="G6" s="7">
        <v>223</v>
      </c>
      <c r="H6" s="7">
        <v>311</v>
      </c>
      <c r="I6" s="7">
        <v>366</v>
      </c>
      <c r="J6" s="7">
        <v>452</v>
      </c>
      <c r="K6" s="8"/>
      <c r="L6" s="7"/>
      <c r="M6" s="7">
        <v>529</v>
      </c>
      <c r="N6" s="7">
        <v>615</v>
      </c>
      <c r="O6" s="7"/>
      <c r="P6" s="7"/>
      <c r="Q6" s="7">
        <v>696</v>
      </c>
      <c r="R6" s="7">
        <v>773</v>
      </c>
      <c r="S6" s="7">
        <v>849</v>
      </c>
      <c r="T6" s="7">
        <v>914</v>
      </c>
      <c r="U6" s="7">
        <v>1002</v>
      </c>
      <c r="V6" s="7">
        <v>1084</v>
      </c>
      <c r="W6" s="7">
        <v>1156</v>
      </c>
      <c r="X6" s="7">
        <v>1225</v>
      </c>
      <c r="Y6" s="7"/>
      <c r="Z6" s="7"/>
      <c r="AA6" s="27"/>
      <c r="AB6" s="7"/>
    </row>
    <row r="7" spans="1:28" ht="12.75">
      <c r="A7" s="6" t="s">
        <v>46</v>
      </c>
      <c r="B7" s="5"/>
      <c r="C7" s="5"/>
      <c r="D7" s="5"/>
      <c r="E7" s="7">
        <v>0</v>
      </c>
      <c r="F7" s="9">
        <f>F6*0.6215</f>
        <v>87.6315</v>
      </c>
      <c r="G7" s="9">
        <f aca="true" t="shared" si="0" ref="G7:X7">G6*0.6215</f>
        <v>138.5945</v>
      </c>
      <c r="H7" s="9">
        <f t="shared" si="0"/>
        <v>193.28650000000002</v>
      </c>
      <c r="I7" s="9">
        <f t="shared" si="0"/>
        <v>227.46900000000002</v>
      </c>
      <c r="J7" s="9">
        <f t="shared" si="0"/>
        <v>280.918</v>
      </c>
      <c r="K7" s="8"/>
      <c r="L7" s="9"/>
      <c r="M7" s="9">
        <f t="shared" si="0"/>
        <v>328.7735</v>
      </c>
      <c r="N7" s="9">
        <f t="shared" si="0"/>
        <v>382.2225</v>
      </c>
      <c r="O7" s="9"/>
      <c r="P7" s="9"/>
      <c r="Q7" s="9">
        <f t="shared" si="0"/>
        <v>432.564</v>
      </c>
      <c r="R7" s="9">
        <f t="shared" si="0"/>
        <v>480.4195</v>
      </c>
      <c r="S7" s="9">
        <f t="shared" si="0"/>
        <v>527.6535</v>
      </c>
      <c r="T7" s="9">
        <f t="shared" si="0"/>
        <v>568.051</v>
      </c>
      <c r="U7" s="9">
        <f t="shared" si="0"/>
        <v>622.743</v>
      </c>
      <c r="V7" s="9">
        <f t="shared" si="0"/>
        <v>673.706</v>
      </c>
      <c r="W7" s="9">
        <f t="shared" si="0"/>
        <v>718.4540000000001</v>
      </c>
      <c r="X7" s="9">
        <f t="shared" si="0"/>
        <v>761.3375000000001</v>
      </c>
      <c r="Y7" s="9"/>
      <c r="Z7" s="9"/>
      <c r="AA7" s="27"/>
      <c r="AB7" s="9"/>
    </row>
    <row r="8" spans="1:9" ht="12.75">
      <c r="A8" s="3" t="s">
        <v>5</v>
      </c>
      <c r="E8" s="3" t="s">
        <v>5</v>
      </c>
      <c r="F8" s="3" t="s">
        <v>5</v>
      </c>
      <c r="I8" s="3" t="s">
        <v>5</v>
      </c>
    </row>
    <row r="9" ht="12.75">
      <c r="A9" s="1" t="s">
        <v>200</v>
      </c>
    </row>
    <row r="10" ht="12.75">
      <c r="A10" s="1" t="s">
        <v>201</v>
      </c>
    </row>
    <row r="11" spans="1:28" ht="12.75">
      <c r="A11" s="11" t="s">
        <v>97</v>
      </c>
      <c r="B11" s="3" t="s">
        <v>98</v>
      </c>
      <c r="C11" s="3" t="s">
        <v>6</v>
      </c>
      <c r="D11" s="3">
        <v>1974</v>
      </c>
      <c r="E11" s="10">
        <v>0.8333333333333334</v>
      </c>
      <c r="G11" s="10">
        <v>0.1729166666666667</v>
      </c>
      <c r="H11" s="10">
        <v>0.3201388888888889</v>
      </c>
      <c r="I11" s="10">
        <v>0.41875</v>
      </c>
      <c r="J11" s="10">
        <v>0.5625</v>
      </c>
      <c r="K11" s="12">
        <f>J11+(4/24)</f>
        <v>0.7291666666666666</v>
      </c>
      <c r="L11" s="13">
        <f>274/(K11*24)</f>
        <v>15.657142857142857</v>
      </c>
      <c r="M11" s="10">
        <v>0.7555555555555555</v>
      </c>
      <c r="N11" s="10">
        <v>0.9263888888888889</v>
      </c>
      <c r="O11" s="12">
        <f>N11+(4/24)</f>
        <v>1.0930555555555557</v>
      </c>
      <c r="P11" s="13">
        <f>375/(O11*24)</f>
        <v>14.294790343074968</v>
      </c>
      <c r="Q11" s="10">
        <v>0.19791666666666666</v>
      </c>
      <c r="R11" s="10">
        <v>0.4201388888888889</v>
      </c>
      <c r="S11" s="10">
        <v>0.6361111111111112</v>
      </c>
      <c r="T11" s="10">
        <v>0.7451388888888889</v>
      </c>
      <c r="U11" s="10">
        <v>0.9263888888888889</v>
      </c>
      <c r="V11" s="10">
        <v>0.10694444444444444</v>
      </c>
      <c r="W11" s="10">
        <v>0.3520833333333333</v>
      </c>
      <c r="X11" s="10">
        <v>0.49652777777777773</v>
      </c>
      <c r="Y11" s="12">
        <f>X11+(4/24)+2</f>
        <v>2.6631944444444446</v>
      </c>
      <c r="Z11" s="13">
        <f>750/(Y11*24)</f>
        <v>11.734028683181224</v>
      </c>
      <c r="AA11" s="12">
        <f>(X11-N11)+2</f>
        <v>1.5701388888888888</v>
      </c>
      <c r="AB11" s="13">
        <f>375/(AA11*24)</f>
        <v>9.951348960636887</v>
      </c>
    </row>
    <row r="12" spans="1:28" ht="12.75">
      <c r="A12" s="11" t="s">
        <v>214</v>
      </c>
      <c r="B12" s="3" t="s">
        <v>223</v>
      </c>
      <c r="C12" s="3" t="s">
        <v>224</v>
      </c>
      <c r="D12" s="3">
        <v>1823</v>
      </c>
      <c r="E12" s="10">
        <v>0.8333333333333334</v>
      </c>
      <c r="G12" s="10" t="s">
        <v>208</v>
      </c>
      <c r="H12" s="10" t="s">
        <v>208</v>
      </c>
      <c r="I12" s="10" t="s">
        <v>208</v>
      </c>
      <c r="J12" s="10" t="s">
        <v>208</v>
      </c>
      <c r="K12" s="12" t="s">
        <v>208</v>
      </c>
      <c r="L12" s="13" t="s">
        <v>208</v>
      </c>
      <c r="M12" s="10" t="s">
        <v>208</v>
      </c>
      <c r="N12" s="10" t="s">
        <v>208</v>
      </c>
      <c r="O12" s="12" t="s">
        <v>208</v>
      </c>
      <c r="P12" s="13" t="s">
        <v>208</v>
      </c>
      <c r="Q12" s="10" t="s">
        <v>208</v>
      </c>
      <c r="R12" s="10" t="s">
        <v>208</v>
      </c>
      <c r="S12" s="10" t="s">
        <v>208</v>
      </c>
      <c r="T12" s="10" t="s">
        <v>208</v>
      </c>
      <c r="U12" s="10" t="s">
        <v>208</v>
      </c>
      <c r="V12" s="10">
        <v>0.22083333333333333</v>
      </c>
      <c r="W12" s="10">
        <v>0.4770833333333333</v>
      </c>
      <c r="X12" s="10">
        <v>0.7111111111111111</v>
      </c>
      <c r="Y12" s="12">
        <f>X12+(4/24)+2</f>
        <v>2.8777777777777778</v>
      </c>
      <c r="Z12" s="13">
        <f>750/(Y12*24)</f>
        <v>10.85907335907336</v>
      </c>
      <c r="AA12" s="12" t="s">
        <v>208</v>
      </c>
      <c r="AB12" s="13" t="s">
        <v>208</v>
      </c>
    </row>
    <row r="13" spans="1:29" s="11" customFormat="1" ht="12.75">
      <c r="A13" s="11" t="s">
        <v>63</v>
      </c>
      <c r="B13" s="11" t="s">
        <v>64</v>
      </c>
      <c r="C13" s="11" t="s">
        <v>43</v>
      </c>
      <c r="D13" s="11">
        <v>1976</v>
      </c>
      <c r="E13" s="14">
        <v>0.8333333333333334</v>
      </c>
      <c r="G13" s="14">
        <v>0.15694444444444444</v>
      </c>
      <c r="H13" s="14">
        <v>0.32708333333333334</v>
      </c>
      <c r="I13" s="14">
        <v>0.4201388888888889</v>
      </c>
      <c r="J13" s="14">
        <v>0.5875</v>
      </c>
      <c r="K13" s="12">
        <f aca="true" t="shared" si="1" ref="K13:K20">J13+(4/24)</f>
        <v>0.7541666666666667</v>
      </c>
      <c r="L13" s="13">
        <f aca="true" t="shared" si="2" ref="L13:L20">274/(K13*24)</f>
        <v>15.138121546961324</v>
      </c>
      <c r="M13" s="14" t="s">
        <v>191</v>
      </c>
      <c r="N13" s="11" t="s">
        <v>191</v>
      </c>
      <c r="O13" s="14" t="s">
        <v>191</v>
      </c>
      <c r="P13" s="14" t="s">
        <v>191</v>
      </c>
      <c r="Q13" s="14" t="s">
        <v>191</v>
      </c>
      <c r="R13" s="14" t="s">
        <v>191</v>
      </c>
      <c r="S13" s="14" t="s">
        <v>191</v>
      </c>
      <c r="T13" s="14" t="s">
        <v>191</v>
      </c>
      <c r="U13" s="14" t="s">
        <v>191</v>
      </c>
      <c r="V13" s="14" t="s">
        <v>191</v>
      </c>
      <c r="W13" s="14" t="s">
        <v>191</v>
      </c>
      <c r="X13" s="14" t="s">
        <v>191</v>
      </c>
      <c r="Y13" s="14" t="s">
        <v>191</v>
      </c>
      <c r="Z13" s="14" t="s">
        <v>191</v>
      </c>
      <c r="AA13" s="12" t="s">
        <v>191</v>
      </c>
      <c r="AB13" s="14" t="s">
        <v>191</v>
      </c>
      <c r="AC13" s="11" t="s">
        <v>5</v>
      </c>
    </row>
    <row r="14" spans="1:28" s="11" customFormat="1" ht="12.75">
      <c r="A14" s="11" t="s">
        <v>37</v>
      </c>
      <c r="B14" s="11" t="s">
        <v>38</v>
      </c>
      <c r="C14" s="11" t="s">
        <v>38</v>
      </c>
      <c r="D14" s="11">
        <v>701</v>
      </c>
      <c r="E14" s="14">
        <v>0.8333333333333334</v>
      </c>
      <c r="G14" s="14">
        <v>0.12222222222222223</v>
      </c>
      <c r="H14" s="14">
        <v>0.24791666666666667</v>
      </c>
      <c r="I14" s="14">
        <v>0.3284722222222222</v>
      </c>
      <c r="J14" s="14">
        <v>0.46597222222222223</v>
      </c>
      <c r="K14" s="12">
        <f t="shared" si="1"/>
        <v>0.6326388888888889</v>
      </c>
      <c r="L14" s="13">
        <f t="shared" si="2"/>
        <v>18.046103183315036</v>
      </c>
      <c r="M14" s="14">
        <v>0.6194444444444445</v>
      </c>
      <c r="N14" s="14">
        <v>0.7631944444444444</v>
      </c>
      <c r="O14" s="12">
        <f>N14+(4/24)</f>
        <v>0.929861111111111</v>
      </c>
      <c r="P14" s="13">
        <f>375/(O14*24)</f>
        <v>16.803584764749814</v>
      </c>
      <c r="Q14" s="14">
        <v>0.91875</v>
      </c>
      <c r="R14" s="14">
        <v>0.08125</v>
      </c>
      <c r="S14" s="11" t="s">
        <v>191</v>
      </c>
      <c r="T14" s="11" t="s">
        <v>191</v>
      </c>
      <c r="U14" s="11" t="s">
        <v>191</v>
      </c>
      <c r="V14" s="11" t="s">
        <v>191</v>
      </c>
      <c r="W14" s="11" t="s">
        <v>191</v>
      </c>
      <c r="X14" s="11" t="s">
        <v>191</v>
      </c>
      <c r="Y14" s="11" t="s">
        <v>191</v>
      </c>
      <c r="Z14" s="13" t="s">
        <v>191</v>
      </c>
      <c r="AA14" s="12" t="s">
        <v>191</v>
      </c>
      <c r="AB14" s="13" t="s">
        <v>191</v>
      </c>
    </row>
    <row r="15" spans="1:30" s="11" customFormat="1" ht="12.75">
      <c r="A15" s="11" t="s">
        <v>41</v>
      </c>
      <c r="B15" s="11" t="s">
        <v>42</v>
      </c>
      <c r="C15" s="11" t="s">
        <v>43</v>
      </c>
      <c r="D15" s="11">
        <v>1962</v>
      </c>
      <c r="E15" s="14">
        <v>0.8333333333333334</v>
      </c>
      <c r="G15" s="14">
        <v>0.12847222222222224</v>
      </c>
      <c r="H15" s="14">
        <v>0.2548611111111111</v>
      </c>
      <c r="I15" s="14">
        <v>0.3361111111111111</v>
      </c>
      <c r="J15" s="14">
        <v>0.5236111111111111</v>
      </c>
      <c r="K15" s="12">
        <f t="shared" si="1"/>
        <v>0.6902777777777778</v>
      </c>
      <c r="L15" s="13">
        <f t="shared" si="2"/>
        <v>16.53923541247485</v>
      </c>
      <c r="M15" s="14" t="s">
        <v>191</v>
      </c>
      <c r="N15" s="14" t="s">
        <v>191</v>
      </c>
      <c r="O15" s="14" t="s">
        <v>191</v>
      </c>
      <c r="P15" s="14" t="s">
        <v>191</v>
      </c>
      <c r="Q15" s="14" t="s">
        <v>191</v>
      </c>
      <c r="R15" s="14" t="s">
        <v>191</v>
      </c>
      <c r="S15" s="14" t="s">
        <v>191</v>
      </c>
      <c r="T15" s="14" t="s">
        <v>191</v>
      </c>
      <c r="U15" s="14" t="s">
        <v>191</v>
      </c>
      <c r="V15" s="14" t="s">
        <v>191</v>
      </c>
      <c r="W15" s="14" t="s">
        <v>191</v>
      </c>
      <c r="X15" s="14" t="s">
        <v>191</v>
      </c>
      <c r="Y15" s="14" t="s">
        <v>191</v>
      </c>
      <c r="Z15" s="14" t="s">
        <v>191</v>
      </c>
      <c r="AA15" s="12" t="s">
        <v>191</v>
      </c>
      <c r="AB15" s="14" t="s">
        <v>191</v>
      </c>
      <c r="AC15" s="11" t="s">
        <v>5</v>
      </c>
      <c r="AD15" s="11" t="s">
        <v>5</v>
      </c>
    </row>
    <row r="16" spans="1:28" s="11" customFormat="1" ht="12.75">
      <c r="A16" s="11" t="s">
        <v>211</v>
      </c>
      <c r="B16" s="11" t="s">
        <v>210</v>
      </c>
      <c r="C16" s="11" t="s">
        <v>127</v>
      </c>
      <c r="D16" s="11">
        <v>1498</v>
      </c>
      <c r="E16" s="14">
        <v>0.8333333333333334</v>
      </c>
      <c r="G16" s="14" t="s">
        <v>208</v>
      </c>
      <c r="H16" s="14" t="s">
        <v>208</v>
      </c>
      <c r="I16" s="14" t="s">
        <v>208</v>
      </c>
      <c r="J16" s="14" t="s">
        <v>208</v>
      </c>
      <c r="K16" s="14" t="s">
        <v>208</v>
      </c>
      <c r="L16" s="14" t="s">
        <v>208</v>
      </c>
      <c r="M16" s="14" t="s">
        <v>208</v>
      </c>
      <c r="N16" s="14" t="s">
        <v>208</v>
      </c>
      <c r="O16" s="14" t="s">
        <v>208</v>
      </c>
      <c r="P16" s="14" t="s">
        <v>208</v>
      </c>
      <c r="Q16" s="14" t="s">
        <v>208</v>
      </c>
      <c r="R16" s="14" t="s">
        <v>208</v>
      </c>
      <c r="S16" s="14" t="s">
        <v>208</v>
      </c>
      <c r="T16" s="14" t="s">
        <v>208</v>
      </c>
      <c r="U16" s="14" t="s">
        <v>208</v>
      </c>
      <c r="V16" s="14">
        <v>0.6604166666666667</v>
      </c>
      <c r="W16" s="14">
        <v>0.79375</v>
      </c>
      <c r="X16" s="14">
        <v>0.9166666666666666</v>
      </c>
      <c r="Y16" s="12">
        <f>X16+(4/24)+1</f>
        <v>2.083333333333333</v>
      </c>
      <c r="Z16" s="13">
        <f>750/(Y16*24)</f>
        <v>15.000000000000002</v>
      </c>
      <c r="AA16" s="12" t="s">
        <v>208</v>
      </c>
      <c r="AB16" s="14" t="s">
        <v>208</v>
      </c>
    </row>
    <row r="17" spans="1:30" s="11" customFormat="1" ht="12.75">
      <c r="A17" s="11" t="s">
        <v>28</v>
      </c>
      <c r="B17" s="11" t="s">
        <v>29</v>
      </c>
      <c r="C17" s="11" t="s">
        <v>6</v>
      </c>
      <c r="D17" s="11">
        <v>1991</v>
      </c>
      <c r="E17" s="14">
        <v>0.8333333333333334</v>
      </c>
      <c r="G17" s="14">
        <v>0.1673611111111111</v>
      </c>
      <c r="H17" s="14">
        <v>0.32222222222222224</v>
      </c>
      <c r="I17" s="14">
        <v>0.4305555555555556</v>
      </c>
      <c r="J17" s="14">
        <v>0.5847222222222223</v>
      </c>
      <c r="K17" s="12">
        <f t="shared" si="1"/>
        <v>0.7513888888888889</v>
      </c>
      <c r="L17" s="13">
        <f t="shared" si="2"/>
        <v>15.194085027726434</v>
      </c>
      <c r="M17" s="14">
        <v>0.7611111111111111</v>
      </c>
      <c r="N17" s="14">
        <v>0.9493055555555556</v>
      </c>
      <c r="O17" s="12">
        <f>N17+(4/24)</f>
        <v>1.1159722222222224</v>
      </c>
      <c r="P17" s="13">
        <f>375/(O17*24)</f>
        <v>14.00124455507156</v>
      </c>
      <c r="Q17" s="14">
        <v>0.2965277777777778</v>
      </c>
      <c r="R17" s="14">
        <v>0.44097222222222227</v>
      </c>
      <c r="S17" s="14">
        <v>0.6361111111111112</v>
      </c>
      <c r="T17" s="14">
        <v>0.75</v>
      </c>
      <c r="U17" s="14">
        <v>0.9527777777777778</v>
      </c>
      <c r="V17" s="14">
        <v>0.28402777777777777</v>
      </c>
      <c r="W17" s="14">
        <v>0.46875</v>
      </c>
      <c r="X17" s="14">
        <v>0.6104166666666667</v>
      </c>
      <c r="Y17" s="12">
        <f>X17+(4/24)+2</f>
        <v>2.7770833333333336</v>
      </c>
      <c r="Z17" s="13">
        <f>750/(Y17*24)</f>
        <v>11.252813203300825</v>
      </c>
      <c r="AA17" s="12">
        <f>(X17-N17)+2</f>
        <v>1.661111111111111</v>
      </c>
      <c r="AB17" s="13">
        <f>375/(AA17*24)</f>
        <v>9.406354515050168</v>
      </c>
      <c r="AC17" s="11" t="s">
        <v>5</v>
      </c>
      <c r="AD17" s="11" t="s">
        <v>5</v>
      </c>
    </row>
    <row r="18" spans="1:29" s="11" customFormat="1" ht="12.75">
      <c r="A18" s="11" t="s">
        <v>34</v>
      </c>
      <c r="B18" s="11" t="s">
        <v>35</v>
      </c>
      <c r="C18" s="11" t="s">
        <v>36</v>
      </c>
      <c r="D18" s="11">
        <v>1497</v>
      </c>
      <c r="E18" s="14">
        <v>0.8333333333333334</v>
      </c>
      <c r="G18" s="14" t="s">
        <v>208</v>
      </c>
      <c r="H18" s="14">
        <v>0.29583333333333334</v>
      </c>
      <c r="I18" s="14">
        <v>0.3923611111111111</v>
      </c>
      <c r="J18" s="14">
        <v>0.5402777777777777</v>
      </c>
      <c r="K18" s="12">
        <f t="shared" si="1"/>
        <v>0.7069444444444444</v>
      </c>
      <c r="L18" s="13">
        <f t="shared" si="2"/>
        <v>16.14931237721022</v>
      </c>
      <c r="M18" s="14">
        <v>0.7013888888888888</v>
      </c>
      <c r="N18" s="14">
        <v>0.8597222222222222</v>
      </c>
      <c r="O18" s="12">
        <f>N18+(4/24)</f>
        <v>1.0263888888888888</v>
      </c>
      <c r="P18" s="13">
        <f>375/(O18*24)</f>
        <v>15.223274695534506</v>
      </c>
      <c r="Q18" s="14">
        <v>0.035416666666666666</v>
      </c>
      <c r="R18" s="14">
        <v>0.20555555555555557</v>
      </c>
      <c r="S18" s="14" t="s">
        <v>208</v>
      </c>
      <c r="T18" s="14">
        <v>0.5020833333333333</v>
      </c>
      <c r="U18" s="14" t="s">
        <v>208</v>
      </c>
      <c r="V18" s="14">
        <v>0.8388888888888889</v>
      </c>
      <c r="W18" s="14">
        <v>0.015972222222222224</v>
      </c>
      <c r="X18" s="14">
        <v>0.1826388888888889</v>
      </c>
      <c r="Y18" s="12">
        <f>X18+(4/24)+2</f>
        <v>2.3493055555555555</v>
      </c>
      <c r="Z18" s="13">
        <f>750/(Y18*24)</f>
        <v>13.301803133313626</v>
      </c>
      <c r="AA18" s="12">
        <f>(X18-N18)+2</f>
        <v>1.3229166666666667</v>
      </c>
      <c r="AB18" s="13">
        <f>375/(AA18*24)</f>
        <v>11.811023622047244</v>
      </c>
      <c r="AC18" s="11" t="s">
        <v>5</v>
      </c>
    </row>
    <row r="19" spans="1:32" s="11" customFormat="1" ht="12.75">
      <c r="A19" s="11" t="s">
        <v>92</v>
      </c>
      <c r="B19" s="11" t="s">
        <v>86</v>
      </c>
      <c r="C19" s="11" t="s">
        <v>6</v>
      </c>
      <c r="D19" s="11">
        <v>1987</v>
      </c>
      <c r="E19" s="14">
        <v>0.8333333333333334</v>
      </c>
      <c r="G19" s="14">
        <v>0.15138888888888888</v>
      </c>
      <c r="H19" s="14">
        <v>0.30833333333333335</v>
      </c>
      <c r="I19" s="14">
        <v>0.4083333333333334</v>
      </c>
      <c r="J19" s="14">
        <v>0.5659722222222222</v>
      </c>
      <c r="K19" s="12">
        <f t="shared" si="1"/>
        <v>0.7326388888888888</v>
      </c>
      <c r="L19" s="13">
        <f t="shared" si="2"/>
        <v>15.582938388625594</v>
      </c>
      <c r="M19" s="14">
        <v>0.7618055555555556</v>
      </c>
      <c r="N19" s="14">
        <v>0.9493055555555556</v>
      </c>
      <c r="O19" s="12">
        <f>N19+(4/24)</f>
        <v>1.1159722222222224</v>
      </c>
      <c r="P19" s="13">
        <f>375/(O19*24)</f>
        <v>14.00124455507156</v>
      </c>
      <c r="Q19" s="14">
        <v>0.2965277777777778</v>
      </c>
      <c r="R19" s="14">
        <v>0.5229166666666667</v>
      </c>
      <c r="S19" s="14">
        <v>0.7138888888888889</v>
      </c>
      <c r="T19" s="14">
        <v>0.8402777777777778</v>
      </c>
      <c r="U19" s="14">
        <v>0.051388888888888894</v>
      </c>
      <c r="V19" s="14">
        <v>0.43472222222222223</v>
      </c>
      <c r="W19" s="14">
        <v>0.6006944444444444</v>
      </c>
      <c r="X19" s="14">
        <v>0.7534722222222222</v>
      </c>
      <c r="Y19" s="12">
        <f>X19+(4/24)+2</f>
        <v>2.920138888888889</v>
      </c>
      <c r="Z19" s="13">
        <f>750/(Y19*24)</f>
        <v>10.70154577883472</v>
      </c>
      <c r="AA19" s="12">
        <f>(X19-N19)+2</f>
        <v>1.8041666666666667</v>
      </c>
      <c r="AB19" s="13">
        <f>375/(AA19*24)</f>
        <v>8.660508083140877</v>
      </c>
      <c r="AC19" s="11" t="s">
        <v>5</v>
      </c>
      <c r="AD19" s="11" t="s">
        <v>5</v>
      </c>
      <c r="AE19" s="11" t="s">
        <v>5</v>
      </c>
      <c r="AF19" s="11" t="s">
        <v>5</v>
      </c>
    </row>
    <row r="20" spans="1:28" s="11" customFormat="1" ht="12.75">
      <c r="A20" s="11" t="s">
        <v>105</v>
      </c>
      <c r="B20" s="11" t="s">
        <v>133</v>
      </c>
      <c r="C20" s="11" t="s">
        <v>6</v>
      </c>
      <c r="D20" s="11">
        <v>1476</v>
      </c>
      <c r="E20" s="14">
        <v>0.8333333333333334</v>
      </c>
      <c r="G20" s="14">
        <v>0.21180555555555555</v>
      </c>
      <c r="H20" s="14">
        <v>0.4041666666666666</v>
      </c>
      <c r="I20" s="14">
        <v>0.548611111111111</v>
      </c>
      <c r="J20" s="14">
        <v>0.7652777777777778</v>
      </c>
      <c r="K20" s="12">
        <f t="shared" si="1"/>
        <v>0.9319444444444445</v>
      </c>
      <c r="L20" s="13">
        <f t="shared" si="2"/>
        <v>12.25037257824143</v>
      </c>
      <c r="M20" s="14">
        <v>0.027083333333333334</v>
      </c>
      <c r="N20" s="14" t="s">
        <v>191</v>
      </c>
      <c r="O20" s="14" t="s">
        <v>191</v>
      </c>
      <c r="P20" s="14" t="s">
        <v>191</v>
      </c>
      <c r="Q20" s="14" t="s">
        <v>191</v>
      </c>
      <c r="R20" s="14" t="s">
        <v>191</v>
      </c>
      <c r="S20" s="14" t="s">
        <v>191</v>
      </c>
      <c r="T20" s="14" t="s">
        <v>191</v>
      </c>
      <c r="U20" s="14" t="s">
        <v>191</v>
      </c>
      <c r="V20" s="14" t="s">
        <v>191</v>
      </c>
      <c r="W20" s="14" t="s">
        <v>191</v>
      </c>
      <c r="X20" s="14" t="s">
        <v>191</v>
      </c>
      <c r="Y20" s="14" t="s">
        <v>191</v>
      </c>
      <c r="Z20" s="14" t="s">
        <v>191</v>
      </c>
      <c r="AA20" s="12" t="s">
        <v>191</v>
      </c>
      <c r="AB20" s="14" t="s">
        <v>191</v>
      </c>
    </row>
    <row r="21" spans="5:28" ht="12.75">
      <c r="E21" s="10"/>
      <c r="H21" s="10"/>
      <c r="I21" s="10"/>
      <c r="J21" s="10"/>
      <c r="K21" s="14"/>
      <c r="L21" s="13"/>
      <c r="M21" s="10"/>
      <c r="N21" s="10"/>
      <c r="O21" s="15"/>
      <c r="P21" s="13"/>
      <c r="Q21" s="10"/>
      <c r="R21" s="10"/>
      <c r="S21" s="10"/>
      <c r="Y21" s="15"/>
      <c r="Z21" s="13"/>
      <c r="AB21" s="13"/>
    </row>
    <row r="22" spans="1:28" ht="12.75">
      <c r="A22" s="3" t="s">
        <v>70</v>
      </c>
      <c r="B22" s="3" t="s">
        <v>71</v>
      </c>
      <c r="E22" s="10">
        <v>0.8333333333333334</v>
      </c>
      <c r="G22" s="10">
        <v>0.16597222222222222</v>
      </c>
      <c r="H22" s="10">
        <v>0.2951388888888889</v>
      </c>
      <c r="I22" s="10">
        <v>0.3888888888888889</v>
      </c>
      <c r="J22" s="10">
        <v>0.5229166666666667</v>
      </c>
      <c r="K22" s="14">
        <f>J22+(4/24)</f>
        <v>0.6895833333333333</v>
      </c>
      <c r="L22" s="13">
        <f>274/(K22*24)</f>
        <v>16.555891238670693</v>
      </c>
      <c r="M22" s="10">
        <v>0.6645833333333333</v>
      </c>
      <c r="N22" s="10">
        <v>0.8097222222222222</v>
      </c>
      <c r="O22" s="12">
        <f>N22+(4/24)</f>
        <v>0.9763888888888889</v>
      </c>
      <c r="P22" s="13">
        <f>375/(O22*24)</f>
        <v>16.002844950213372</v>
      </c>
      <c r="Q22" s="10">
        <v>0.9743055555555555</v>
      </c>
      <c r="R22" s="10">
        <v>0.15208333333333332</v>
      </c>
      <c r="S22" s="10">
        <v>0.3215277777777778</v>
      </c>
      <c r="T22" s="10">
        <v>0.4451388888888889</v>
      </c>
      <c r="U22" s="10">
        <v>0.6201388888888889</v>
      </c>
      <c r="V22" s="10">
        <v>0.7736111111111111</v>
      </c>
      <c r="W22" s="10">
        <v>0.9284722222222223</v>
      </c>
      <c r="X22" s="10">
        <v>0.05</v>
      </c>
      <c r="Y22" s="12">
        <f>X22+2+(4/24)</f>
        <v>2.2166666666666663</v>
      </c>
      <c r="Z22" s="13">
        <f>747/(Y22*24)</f>
        <v>14.041353383458649</v>
      </c>
      <c r="AA22" s="12">
        <f>(X22-N22)+2</f>
        <v>1.2402777777777778</v>
      </c>
      <c r="AB22" s="13">
        <f>(747-375)/(AA22*24)</f>
        <v>12.497200447928332</v>
      </c>
    </row>
    <row r="23" spans="5:28" ht="12.75">
      <c r="E23" s="10"/>
      <c r="G23" s="10"/>
      <c r="H23" s="10"/>
      <c r="I23" s="10"/>
      <c r="J23" s="10"/>
      <c r="K23" s="14"/>
      <c r="L23" s="13"/>
      <c r="M23" s="10"/>
      <c r="N23" s="10"/>
      <c r="O23" s="12"/>
      <c r="P23" s="13"/>
      <c r="Q23" s="10"/>
      <c r="R23" s="10"/>
      <c r="S23" s="10"/>
      <c r="T23" s="10"/>
      <c r="U23" s="10"/>
      <c r="V23" s="10"/>
      <c r="W23" s="10"/>
      <c r="X23" s="10"/>
      <c r="Y23" s="12"/>
      <c r="Z23" s="13"/>
      <c r="AB23" s="13"/>
    </row>
    <row r="25" ht="12.75">
      <c r="A25" s="1" t="s">
        <v>204</v>
      </c>
    </row>
    <row r="26" ht="12.75">
      <c r="A26" s="1" t="s">
        <v>205</v>
      </c>
    </row>
    <row r="27" spans="1:24" ht="12.75">
      <c r="A27" s="1" t="s">
        <v>68</v>
      </c>
      <c r="E27" s="16">
        <v>0.20833333333333334</v>
      </c>
      <c r="F27" s="16">
        <v>0.5729166666666666</v>
      </c>
      <c r="G27" s="16">
        <v>0.7777777777777778</v>
      </c>
      <c r="H27" s="16">
        <v>0</v>
      </c>
      <c r="I27" s="16">
        <v>0.1388888888888889</v>
      </c>
      <c r="J27" s="16">
        <v>0.3576388888888889</v>
      </c>
      <c r="M27" s="16">
        <v>0.5555555555555556</v>
      </c>
      <c r="N27" s="16">
        <v>0.7708333333333334</v>
      </c>
      <c r="Q27" s="16">
        <v>0.041666666666666664</v>
      </c>
      <c r="R27" s="16">
        <v>0.2986111111111111</v>
      </c>
      <c r="S27" s="16">
        <v>0.5833333333333334</v>
      </c>
      <c r="T27" s="16">
        <v>0.7673611111111112</v>
      </c>
      <c r="U27" s="16">
        <v>0.05555555555555555</v>
      </c>
      <c r="V27" s="16">
        <v>0.2916666666666667</v>
      </c>
      <c r="W27" s="16">
        <v>0.5416666666666666</v>
      </c>
      <c r="X27" s="16">
        <v>0.7083333333333334</v>
      </c>
    </row>
    <row r="28" spans="1:32" s="11" customFormat="1" ht="12.75">
      <c r="A28" s="11" t="s">
        <v>183</v>
      </c>
      <c r="B28" s="11" t="s">
        <v>184</v>
      </c>
      <c r="C28" s="11" t="s">
        <v>6</v>
      </c>
      <c r="D28" s="11">
        <v>6889</v>
      </c>
      <c r="E28" s="14">
        <v>0.20833333333333334</v>
      </c>
      <c r="F28" s="14"/>
      <c r="G28" s="14">
        <v>0.6541666666666667</v>
      </c>
      <c r="H28" s="14">
        <v>0.8680555555555555</v>
      </c>
      <c r="I28" s="14">
        <v>0.009722222222222222</v>
      </c>
      <c r="J28" s="14">
        <v>0.2847222222222222</v>
      </c>
      <c r="K28" s="12">
        <f>J28-E28+1</f>
        <v>1.0763888888888888</v>
      </c>
      <c r="L28" s="13">
        <f aca="true" t="shared" si="3" ref="L28:L35">274/(K28*24)</f>
        <v>10.606451612903227</v>
      </c>
      <c r="M28" s="14">
        <v>0.5284722222222222</v>
      </c>
      <c r="N28" s="14">
        <v>0.7444444444444445</v>
      </c>
      <c r="O28" s="12">
        <f>N28+(19/24)</f>
        <v>1.536111111111111</v>
      </c>
      <c r="P28" s="13">
        <f>375/(O28*24)</f>
        <v>10.171790235081376</v>
      </c>
      <c r="Q28" s="14">
        <v>0.006944444444444444</v>
      </c>
      <c r="R28" s="14">
        <v>0.2791666666666667</v>
      </c>
      <c r="S28" s="14">
        <v>0.579861111111111</v>
      </c>
      <c r="T28" s="14">
        <v>0.717361111111111</v>
      </c>
      <c r="U28" s="14">
        <v>0.9506944444444444</v>
      </c>
      <c r="V28" s="14">
        <v>0.21736111111111112</v>
      </c>
      <c r="W28" s="14">
        <v>0.4548611111111111</v>
      </c>
      <c r="X28" s="14">
        <v>0.6263888888888889</v>
      </c>
      <c r="Y28" s="12">
        <f>X28+(19/24)+2</f>
        <v>3.4180555555555556</v>
      </c>
      <c r="Z28" s="13">
        <f>750/(Y28*24)</f>
        <v>9.14262494920764</v>
      </c>
      <c r="AA28" s="12">
        <f>(X28-N28)+2</f>
        <v>1.8819444444444444</v>
      </c>
      <c r="AB28" s="13">
        <f>375/(AA28*24)</f>
        <v>8.302583025830259</v>
      </c>
      <c r="AF28" s="3"/>
    </row>
    <row r="29" spans="1:28" s="11" customFormat="1" ht="12.75">
      <c r="A29" s="11" t="s">
        <v>154</v>
      </c>
      <c r="B29" s="11" t="s">
        <v>155</v>
      </c>
      <c r="C29" s="11" t="s">
        <v>6</v>
      </c>
      <c r="D29" s="11">
        <v>6604</v>
      </c>
      <c r="E29" s="14">
        <v>0.20833333333333334</v>
      </c>
      <c r="F29" s="14"/>
      <c r="G29" s="14">
        <v>0.5694444444444444</v>
      </c>
      <c r="H29" s="14">
        <v>0.7402777777777777</v>
      </c>
      <c r="I29" s="14">
        <v>0.8506944444444445</v>
      </c>
      <c r="J29" s="14">
        <v>0.025694444444444447</v>
      </c>
      <c r="K29" s="12">
        <f>J29-E29+1</f>
        <v>0.8173611111111111</v>
      </c>
      <c r="L29" s="13">
        <f t="shared" si="3"/>
        <v>13.967714528462192</v>
      </c>
      <c r="M29" s="14">
        <v>0.39444444444444443</v>
      </c>
      <c r="N29" s="14">
        <v>0.61875</v>
      </c>
      <c r="O29" s="12">
        <f>N29+(19/24)</f>
        <v>1.4104166666666667</v>
      </c>
      <c r="P29" s="13">
        <f>375/(O29*24)</f>
        <v>11.078286558345642</v>
      </c>
      <c r="Q29" s="14">
        <v>0.8381944444444445</v>
      </c>
      <c r="R29" s="14">
        <v>0.007638888888888889</v>
      </c>
      <c r="S29" s="14">
        <v>0.425</v>
      </c>
      <c r="T29" s="14">
        <v>0.5694444444444444</v>
      </c>
      <c r="U29" s="14">
        <v>0.7638888888888888</v>
      </c>
      <c r="V29" s="14">
        <v>0.057638888888888885</v>
      </c>
      <c r="W29" s="14">
        <v>0.3215277777777778</v>
      </c>
      <c r="X29" s="14">
        <v>0.5743055555555555</v>
      </c>
      <c r="Y29" s="12">
        <f>X29+(19/24)+2</f>
        <v>3.365972222222222</v>
      </c>
      <c r="Z29" s="13">
        <f>750/(Y29*24)</f>
        <v>9.284093253558902</v>
      </c>
      <c r="AA29" s="12">
        <f>(X29-N29)+2</f>
        <v>1.9555555555555555</v>
      </c>
      <c r="AB29" s="13">
        <f>375/(AA29*24)</f>
        <v>7.990056818181818</v>
      </c>
    </row>
    <row r="30" spans="1:32" ht="12.75">
      <c r="A30" s="3" t="s">
        <v>102</v>
      </c>
      <c r="B30" s="3" t="s">
        <v>101</v>
      </c>
      <c r="C30" s="3" t="s">
        <v>6</v>
      </c>
      <c r="D30" s="3">
        <v>6884</v>
      </c>
      <c r="E30" s="14">
        <v>0.20833333333333334</v>
      </c>
      <c r="G30" s="10">
        <v>0.5638888888888889</v>
      </c>
      <c r="H30" s="10">
        <v>0.725</v>
      </c>
      <c r="I30" s="10">
        <v>0.8194444444444445</v>
      </c>
      <c r="J30" s="10">
        <v>0.9805555555555556</v>
      </c>
      <c r="K30" s="12">
        <f>J30-E30</f>
        <v>0.7722222222222223</v>
      </c>
      <c r="L30" s="13">
        <f t="shared" si="3"/>
        <v>14.784172661870503</v>
      </c>
      <c r="M30" s="10" t="s">
        <v>191</v>
      </c>
      <c r="N30" s="10" t="s">
        <v>191</v>
      </c>
      <c r="O30" s="10" t="s">
        <v>191</v>
      </c>
      <c r="P30" s="10" t="s">
        <v>191</v>
      </c>
      <c r="Q30" s="10" t="s">
        <v>191</v>
      </c>
      <c r="R30" s="10" t="s">
        <v>191</v>
      </c>
      <c r="S30" s="10" t="s">
        <v>191</v>
      </c>
      <c r="T30" s="10" t="s">
        <v>191</v>
      </c>
      <c r="U30" s="10" t="s">
        <v>191</v>
      </c>
      <c r="V30" s="10" t="s">
        <v>191</v>
      </c>
      <c r="W30" s="10" t="s">
        <v>191</v>
      </c>
      <c r="X30" s="10" t="s">
        <v>191</v>
      </c>
      <c r="Y30" s="10" t="s">
        <v>191</v>
      </c>
      <c r="Z30" s="10" t="s">
        <v>191</v>
      </c>
      <c r="AA30" s="12" t="s">
        <v>191</v>
      </c>
      <c r="AB30" s="10" t="s">
        <v>191</v>
      </c>
      <c r="AF30" s="11"/>
    </row>
    <row r="31" spans="1:32" s="11" customFormat="1" ht="12.75">
      <c r="A31" s="11" t="s">
        <v>113</v>
      </c>
      <c r="B31" s="11" t="s">
        <v>55</v>
      </c>
      <c r="C31" s="11" t="s">
        <v>128</v>
      </c>
      <c r="D31" s="11">
        <v>6904</v>
      </c>
      <c r="E31" s="14">
        <v>0.20833333333333334</v>
      </c>
      <c r="G31" s="14">
        <v>0.5770833333333333</v>
      </c>
      <c r="H31" s="14">
        <v>0.7479166666666667</v>
      </c>
      <c r="I31" s="14">
        <v>0.8631944444444444</v>
      </c>
      <c r="J31" s="14">
        <v>0.06458333333333334</v>
      </c>
      <c r="K31" s="12">
        <f aca="true" t="shared" si="4" ref="K31:K43">J31-E31+1</f>
        <v>0.85625</v>
      </c>
      <c r="L31" s="13">
        <f t="shared" si="3"/>
        <v>13.333333333333336</v>
      </c>
      <c r="M31" s="14">
        <v>0.3756944444444445</v>
      </c>
      <c r="N31" s="14">
        <v>0.5652777777777778</v>
      </c>
      <c r="O31" s="12">
        <f aca="true" t="shared" si="5" ref="O31:O43">N31+(19/24)</f>
        <v>1.3569444444444443</v>
      </c>
      <c r="P31" s="13">
        <f aca="true" t="shared" si="6" ref="P31:P43">375/(O31*24)</f>
        <v>11.51484135107472</v>
      </c>
      <c r="Q31" s="14">
        <v>0.7409722222222223</v>
      </c>
      <c r="R31" s="14">
        <v>0.9236111111111112</v>
      </c>
      <c r="S31" s="14">
        <v>0.4201388888888889</v>
      </c>
      <c r="T31" s="14">
        <v>0.5576388888888889</v>
      </c>
      <c r="U31" s="14">
        <v>0.7375</v>
      </c>
      <c r="V31" s="14">
        <v>0.9666666666666667</v>
      </c>
      <c r="W31" s="14">
        <v>0.36180555555555555</v>
      </c>
      <c r="X31" s="14">
        <v>0.5166666666666667</v>
      </c>
      <c r="Y31" s="12">
        <f>X31+(19/24)+2</f>
        <v>3.3083333333333336</v>
      </c>
      <c r="Z31" s="13">
        <f>750/(Y31*24)</f>
        <v>9.445843828715365</v>
      </c>
      <c r="AA31" s="12">
        <f>(X31-N31)+2</f>
        <v>1.9513888888888888</v>
      </c>
      <c r="AB31" s="13">
        <f>375/(AA31*24)</f>
        <v>8.007117437722421</v>
      </c>
      <c r="AF31" s="3"/>
    </row>
    <row r="32" spans="1:28" s="11" customFormat="1" ht="12.75">
      <c r="A32" s="11" t="s">
        <v>185</v>
      </c>
      <c r="B32" s="11" t="s">
        <v>32</v>
      </c>
      <c r="C32" s="11" t="s">
        <v>6</v>
      </c>
      <c r="D32" s="11">
        <v>6611</v>
      </c>
      <c r="E32" s="14">
        <v>0.20833333333333334</v>
      </c>
      <c r="G32" s="14">
        <v>0.5833333333333334</v>
      </c>
      <c r="H32" s="14">
        <v>0.7659722222222222</v>
      </c>
      <c r="I32" s="14">
        <v>0.8819444444444445</v>
      </c>
      <c r="J32" s="14">
        <v>0.07569444444444444</v>
      </c>
      <c r="K32" s="12">
        <f t="shared" si="4"/>
        <v>0.867361111111111</v>
      </c>
      <c r="L32" s="13">
        <f t="shared" si="3"/>
        <v>13.162530024019217</v>
      </c>
      <c r="M32" s="14">
        <v>0.47430555555555554</v>
      </c>
      <c r="N32" s="14">
        <v>0.6694444444444444</v>
      </c>
      <c r="O32" s="12">
        <f t="shared" si="5"/>
        <v>1.461111111111111</v>
      </c>
      <c r="P32" s="13">
        <f t="shared" si="6"/>
        <v>10.693916349809887</v>
      </c>
      <c r="Q32" s="14">
        <v>0.8798611111111111</v>
      </c>
      <c r="R32" s="14">
        <v>0.06180555555555556</v>
      </c>
      <c r="S32" s="14">
        <v>0.5236111111111111</v>
      </c>
      <c r="T32" s="14">
        <v>0.6673611111111111</v>
      </c>
      <c r="U32" s="14">
        <v>0.8902777777777778</v>
      </c>
      <c r="V32" s="14">
        <v>0.22291666666666665</v>
      </c>
      <c r="W32" s="14">
        <v>0.4708333333333334</v>
      </c>
      <c r="X32" s="14">
        <v>0.6736111111111112</v>
      </c>
      <c r="Y32" s="12">
        <f>X32+(19/24)+2</f>
        <v>3.4652777777777777</v>
      </c>
      <c r="Z32" s="13">
        <f>750/(Y32*24)</f>
        <v>9.01803607214429</v>
      </c>
      <c r="AA32" s="12">
        <f>(X32-N32)+2</f>
        <v>2.004166666666667</v>
      </c>
      <c r="AB32" s="13">
        <f>375/(AA32*24)</f>
        <v>7.796257796257795</v>
      </c>
    </row>
    <row r="33" spans="1:28" s="11" customFormat="1" ht="12.75">
      <c r="A33" s="11" t="s">
        <v>162</v>
      </c>
      <c r="B33" s="11" t="s">
        <v>159</v>
      </c>
      <c r="C33" s="11" t="s">
        <v>160</v>
      </c>
      <c r="D33" s="11">
        <v>6887</v>
      </c>
      <c r="E33" s="14">
        <v>0.20833333333333334</v>
      </c>
      <c r="G33" s="14">
        <v>0.6069444444444444</v>
      </c>
      <c r="H33" s="14">
        <v>0.7819444444444444</v>
      </c>
      <c r="I33" s="14">
        <v>0.9180555555555556</v>
      </c>
      <c r="J33" s="14">
        <v>0.2638888888888889</v>
      </c>
      <c r="K33" s="12">
        <f t="shared" si="4"/>
        <v>1.0555555555555556</v>
      </c>
      <c r="L33" s="13">
        <f t="shared" si="3"/>
        <v>10.815789473684209</v>
      </c>
      <c r="M33" s="14">
        <v>0.4770833333333333</v>
      </c>
      <c r="N33" s="14">
        <v>0.7076388888888889</v>
      </c>
      <c r="O33" s="12">
        <f t="shared" si="5"/>
        <v>1.4993055555555554</v>
      </c>
      <c r="P33" s="13">
        <f t="shared" si="6"/>
        <v>10.421491431218156</v>
      </c>
      <c r="Q33" s="14">
        <v>0.9409722222222222</v>
      </c>
      <c r="R33" s="14">
        <v>0.15416666666666667</v>
      </c>
      <c r="S33" s="14">
        <v>0.5375</v>
      </c>
      <c r="T33" s="14">
        <v>0.6763888888888889</v>
      </c>
      <c r="U33" s="14">
        <v>0.8986111111111111</v>
      </c>
      <c r="V33" s="14">
        <v>0.25277777777777777</v>
      </c>
      <c r="W33" s="14">
        <v>0.4479166666666667</v>
      </c>
      <c r="X33" s="14">
        <v>0.6548611111111111</v>
      </c>
      <c r="Y33" s="12">
        <f>X33+(19/24)+2</f>
        <v>3.446527777777778</v>
      </c>
      <c r="Z33" s="13">
        <f>750/(Y33*24)</f>
        <v>9.067096514205117</v>
      </c>
      <c r="AA33" s="12">
        <f>(X33-N33)+2</f>
        <v>1.9472222222222222</v>
      </c>
      <c r="AB33" s="13">
        <f>375/(AA33*24)</f>
        <v>8.024251069900142</v>
      </c>
    </row>
    <row r="34" spans="1:28" s="11" customFormat="1" ht="12.75">
      <c r="A34" s="11" t="s">
        <v>161</v>
      </c>
      <c r="B34" s="11" t="s">
        <v>159</v>
      </c>
      <c r="C34" s="11" t="s">
        <v>160</v>
      </c>
      <c r="D34" s="11">
        <v>6888</v>
      </c>
      <c r="E34" s="14">
        <v>0.20833333333333334</v>
      </c>
      <c r="G34" s="14">
        <v>0.6006944444444444</v>
      </c>
      <c r="H34" s="14">
        <v>0.7819444444444444</v>
      </c>
      <c r="I34" s="14">
        <v>0.9173611111111111</v>
      </c>
      <c r="J34" s="14">
        <v>0.2638888888888889</v>
      </c>
      <c r="K34" s="12">
        <f t="shared" si="4"/>
        <v>1.0555555555555556</v>
      </c>
      <c r="L34" s="13">
        <f t="shared" si="3"/>
        <v>10.815789473684209</v>
      </c>
      <c r="M34" s="14">
        <v>0.4770833333333333</v>
      </c>
      <c r="N34" s="14">
        <v>0.7069444444444444</v>
      </c>
      <c r="O34" s="12">
        <f t="shared" si="5"/>
        <v>1.498611111111111</v>
      </c>
      <c r="P34" s="13">
        <f t="shared" si="6"/>
        <v>10.426320667284525</v>
      </c>
      <c r="Q34" s="14">
        <v>0.9409722222222222</v>
      </c>
      <c r="R34" s="14">
        <v>0.15625</v>
      </c>
      <c r="S34" s="14">
        <v>0.5368055555555555</v>
      </c>
      <c r="T34" s="14">
        <v>0.6763888888888889</v>
      </c>
      <c r="U34" s="14">
        <v>0.8986111111111111</v>
      </c>
      <c r="V34" s="14">
        <v>0.2520833333333333</v>
      </c>
      <c r="W34" s="14">
        <v>0.4479166666666667</v>
      </c>
      <c r="X34" s="14">
        <v>0.6534722222222222</v>
      </c>
      <c r="Y34" s="12">
        <f>X34+(19/24)+2</f>
        <v>3.4451388888888888</v>
      </c>
      <c r="Z34" s="13">
        <f>750/(Y34*24)</f>
        <v>9.070751864543439</v>
      </c>
      <c r="AA34" s="12">
        <f>(X34-N34)+2</f>
        <v>1.9465277777777779</v>
      </c>
      <c r="AB34" s="13">
        <f>375/(AA34*24)</f>
        <v>8.027113806635747</v>
      </c>
    </row>
    <row r="35" spans="1:28" s="11" customFormat="1" ht="12.75">
      <c r="A35" s="11" t="s">
        <v>163</v>
      </c>
      <c r="B35" s="11" t="s">
        <v>106</v>
      </c>
      <c r="C35" s="11" t="s">
        <v>6</v>
      </c>
      <c r="D35" s="11">
        <v>6980</v>
      </c>
      <c r="E35" s="14">
        <v>0.20833333333333334</v>
      </c>
      <c r="G35" s="14">
        <v>0.638888888888889</v>
      </c>
      <c r="H35" s="14">
        <v>0.8548611111111111</v>
      </c>
      <c r="I35" s="14">
        <v>0.003472222222222222</v>
      </c>
      <c r="J35" s="14">
        <v>0.25</v>
      </c>
      <c r="K35" s="12">
        <f t="shared" si="4"/>
        <v>1.0416666666666667</v>
      </c>
      <c r="L35" s="13">
        <f t="shared" si="3"/>
        <v>10.96</v>
      </c>
      <c r="M35" s="14">
        <v>0.49444444444444446</v>
      </c>
      <c r="N35" s="14">
        <v>0.7340277777777778</v>
      </c>
      <c r="O35" s="12">
        <f t="shared" si="5"/>
        <v>1.5256944444444445</v>
      </c>
      <c r="P35" s="13">
        <f t="shared" si="6"/>
        <v>10.241238051888939</v>
      </c>
      <c r="Q35" s="14">
        <v>0.003472222222222222</v>
      </c>
      <c r="R35" s="14">
        <v>0.31736111111111115</v>
      </c>
      <c r="S35" s="14">
        <v>0.5916666666666667</v>
      </c>
      <c r="T35" s="14">
        <v>0.7291666666666666</v>
      </c>
      <c r="U35" s="14">
        <v>0.017361111111111112</v>
      </c>
      <c r="V35" s="14">
        <v>0.3340277777777778</v>
      </c>
      <c r="W35" s="14">
        <v>0.5</v>
      </c>
      <c r="X35" s="14">
        <v>0.6791666666666667</v>
      </c>
      <c r="Y35" s="12">
        <f>X35+(19/24)+2</f>
        <v>3.470833333333333</v>
      </c>
      <c r="Z35" s="13">
        <f>750/(Y35*24)</f>
        <v>9.003601440576231</v>
      </c>
      <c r="AA35" s="12">
        <f>(X35-N35)+2</f>
        <v>1.9451388888888888</v>
      </c>
      <c r="AB35" s="13">
        <f>375/(AA35*24)</f>
        <v>8.032845412352732</v>
      </c>
    </row>
    <row r="36" spans="1:28" s="11" customFormat="1" ht="12.75">
      <c r="A36" s="11" t="s">
        <v>170</v>
      </c>
      <c r="B36" s="11" t="s">
        <v>29</v>
      </c>
      <c r="C36" s="11" t="s">
        <v>6</v>
      </c>
      <c r="D36" s="11">
        <v>6879</v>
      </c>
      <c r="E36" s="14">
        <v>0.20833333333333334</v>
      </c>
      <c r="G36" s="14">
        <v>0.5597222222222222</v>
      </c>
      <c r="H36" s="14">
        <v>0.7361111111111112</v>
      </c>
      <c r="I36" s="14">
        <v>0.8708333333333332</v>
      </c>
      <c r="J36" s="14">
        <v>0.04652777777777778</v>
      </c>
      <c r="K36" s="12">
        <f t="shared" si="4"/>
        <v>0.8381944444444445</v>
      </c>
      <c r="L36" s="13">
        <f aca="true" t="shared" si="7" ref="L36:L43">274/(K36*24)</f>
        <v>13.620546810273405</v>
      </c>
      <c r="M36" s="14">
        <v>0.3590277777777778</v>
      </c>
      <c r="N36" s="14">
        <v>0.5583333333333333</v>
      </c>
      <c r="O36" s="12">
        <f t="shared" si="5"/>
        <v>1.35</v>
      </c>
      <c r="P36" s="13">
        <f t="shared" si="6"/>
        <v>11.574074074074073</v>
      </c>
      <c r="Q36" s="14">
        <v>0.7909722222222223</v>
      </c>
      <c r="R36" s="14">
        <v>0.049305555555555554</v>
      </c>
      <c r="S36" s="14">
        <v>0.3854166666666667</v>
      </c>
      <c r="T36" s="14">
        <v>0.5506944444444445</v>
      </c>
      <c r="U36" s="14">
        <v>0.7777777777777778</v>
      </c>
      <c r="V36" s="14">
        <v>0.00625</v>
      </c>
      <c r="W36" s="14">
        <v>0.27638888888888885</v>
      </c>
      <c r="X36" s="14">
        <v>0.4486111111111111</v>
      </c>
      <c r="Y36" s="12">
        <f>X36+(19/24)+2</f>
        <v>3.240277777777778</v>
      </c>
      <c r="Z36" s="13">
        <f>750/(Y36*24)</f>
        <v>9.64423489069867</v>
      </c>
      <c r="AA36" s="12">
        <f>(X36-N36)+2</f>
        <v>1.8902777777777777</v>
      </c>
      <c r="AB36" s="13">
        <f>375/(AA36*24)</f>
        <v>8.265980896399705</v>
      </c>
    </row>
    <row r="37" spans="1:32" ht="12.75">
      <c r="A37" s="3" t="s">
        <v>131</v>
      </c>
      <c r="B37" s="3" t="s">
        <v>129</v>
      </c>
      <c r="C37" s="3" t="s">
        <v>130</v>
      </c>
      <c r="D37" s="3">
        <v>6910</v>
      </c>
      <c r="E37" s="14">
        <v>0.20833333333333334</v>
      </c>
      <c r="G37" s="10">
        <v>0.6013888888888889</v>
      </c>
      <c r="H37" s="10">
        <v>0.7847222222222222</v>
      </c>
      <c r="I37" s="10">
        <v>0.9208333333333334</v>
      </c>
      <c r="J37" s="10">
        <v>0.15694444444444444</v>
      </c>
      <c r="K37" s="12">
        <f t="shared" si="4"/>
        <v>0.9486111111111111</v>
      </c>
      <c r="L37" s="13">
        <f t="shared" si="7"/>
        <v>12.035139092240117</v>
      </c>
      <c r="M37" s="10">
        <v>0.4701388888888889</v>
      </c>
      <c r="N37" s="10">
        <v>0.6798611111111111</v>
      </c>
      <c r="O37" s="12">
        <f t="shared" si="5"/>
        <v>1.4715277777777778</v>
      </c>
      <c r="P37" s="13">
        <f t="shared" si="6"/>
        <v>10.618216139688533</v>
      </c>
      <c r="Q37" s="10">
        <v>0.9270833333333334</v>
      </c>
      <c r="R37" s="10">
        <v>0.16875</v>
      </c>
      <c r="S37" s="10">
        <v>0.5722222222222222</v>
      </c>
      <c r="T37" s="10">
        <v>0.7347222222222222</v>
      </c>
      <c r="U37" s="10">
        <v>0.9854166666666666</v>
      </c>
      <c r="V37" s="10">
        <v>0.2625</v>
      </c>
      <c r="W37" s="10">
        <v>0.4590277777777778</v>
      </c>
      <c r="X37" s="10">
        <v>0.6604166666666667</v>
      </c>
      <c r="Y37" s="12">
        <f>X37+(19/24)+2</f>
        <v>3.4520833333333334</v>
      </c>
      <c r="Z37" s="13">
        <f>750/(Y37*24)</f>
        <v>9.052504526252264</v>
      </c>
      <c r="AA37" s="12">
        <f>(X37-N37)+2</f>
        <v>1.9805555555555556</v>
      </c>
      <c r="AB37" s="13">
        <f>375/(AA37*24)</f>
        <v>7.889200561009818</v>
      </c>
      <c r="AF37" s="11"/>
    </row>
    <row r="38" spans="1:28" ht="12.75">
      <c r="A38" s="3" t="s">
        <v>173</v>
      </c>
      <c r="B38" s="3" t="s">
        <v>174</v>
      </c>
      <c r="C38" s="3" t="s">
        <v>6</v>
      </c>
      <c r="D38" s="3">
        <v>6594</v>
      </c>
      <c r="E38" s="14">
        <v>0.20833333333333334</v>
      </c>
      <c r="G38" s="10">
        <v>0.5861111111111111</v>
      </c>
      <c r="H38" s="10">
        <v>0.7472222222222222</v>
      </c>
      <c r="I38" s="10">
        <v>0.8833333333333333</v>
      </c>
      <c r="J38" s="10">
        <v>0.07777777777777778</v>
      </c>
      <c r="K38" s="12">
        <f t="shared" si="4"/>
        <v>0.8694444444444445</v>
      </c>
      <c r="L38" s="13">
        <f t="shared" si="7"/>
        <v>13.130990415335463</v>
      </c>
      <c r="M38" s="10">
        <v>0.44236111111111115</v>
      </c>
      <c r="N38" s="10">
        <v>0.6472222222222223</v>
      </c>
      <c r="O38" s="12">
        <f t="shared" si="5"/>
        <v>1.4388888888888889</v>
      </c>
      <c r="P38" s="13">
        <f t="shared" si="6"/>
        <v>10.85907335907336</v>
      </c>
      <c r="Q38" s="10">
        <v>0.8305555555555556</v>
      </c>
      <c r="R38" s="10">
        <v>0.06458333333333334</v>
      </c>
      <c r="S38" s="10">
        <v>0.3125</v>
      </c>
      <c r="T38" s="10">
        <v>0.6347222222222222</v>
      </c>
      <c r="U38" s="10">
        <v>0.83125</v>
      </c>
      <c r="V38" s="10">
        <v>0.06319444444444444</v>
      </c>
      <c r="W38" s="10">
        <v>0.3104166666666667</v>
      </c>
      <c r="X38" s="10">
        <v>0.47291666666666665</v>
      </c>
      <c r="Y38" s="12">
        <f>X38+(19/24)+2</f>
        <v>3.2645833333333334</v>
      </c>
      <c r="Z38" s="13">
        <f>750/(Y38*24)</f>
        <v>9.572431397574984</v>
      </c>
      <c r="AA38" s="12">
        <f>(X38-N38)+2</f>
        <v>1.8256944444444443</v>
      </c>
      <c r="AB38" s="13">
        <f>375/(AA38*24)</f>
        <v>8.558387219475087</v>
      </c>
    </row>
    <row r="39" spans="1:28" ht="12.75">
      <c r="A39" s="3" t="s">
        <v>145</v>
      </c>
      <c r="B39" s="3" t="s">
        <v>106</v>
      </c>
      <c r="C39" s="3" t="s">
        <v>6</v>
      </c>
      <c r="D39" s="3">
        <v>6878</v>
      </c>
      <c r="E39" s="14">
        <v>0.20833333333333334</v>
      </c>
      <c r="G39" s="10">
        <v>0.6541666666666667</v>
      </c>
      <c r="H39" s="10">
        <v>0.8673611111111111</v>
      </c>
      <c r="I39" s="10">
        <v>0.009027777777777779</v>
      </c>
      <c r="J39" s="10">
        <v>0.2847222222222222</v>
      </c>
      <c r="K39" s="12">
        <f t="shared" si="4"/>
        <v>1.0763888888888888</v>
      </c>
      <c r="L39" s="13">
        <f t="shared" si="7"/>
        <v>10.606451612903227</v>
      </c>
      <c r="M39" s="10">
        <v>0.5291666666666667</v>
      </c>
      <c r="N39" s="10">
        <v>0.7451388888888889</v>
      </c>
      <c r="O39" s="12">
        <f t="shared" si="5"/>
        <v>1.5368055555555555</v>
      </c>
      <c r="P39" s="13">
        <f t="shared" si="6"/>
        <v>10.167193854496158</v>
      </c>
      <c r="Q39" s="10">
        <v>0.008333333333333333</v>
      </c>
      <c r="R39" s="10">
        <v>0.2826388888888889</v>
      </c>
      <c r="S39" s="10">
        <v>0.5847222222222223</v>
      </c>
      <c r="T39" s="10">
        <v>0.7166666666666667</v>
      </c>
      <c r="U39" s="10">
        <v>0.9513888888888888</v>
      </c>
      <c r="V39" s="10">
        <v>0.22291666666666665</v>
      </c>
      <c r="W39" s="10">
        <v>0.44305555555555554</v>
      </c>
      <c r="X39" s="10">
        <v>0.6729166666666666</v>
      </c>
      <c r="Y39" s="12">
        <f>X39+(19/24)+2</f>
        <v>3.464583333333333</v>
      </c>
      <c r="Z39" s="13">
        <f>750/(Y39*24)</f>
        <v>9.019843656043296</v>
      </c>
      <c r="AA39" s="12">
        <f>(X39-N39)+2</f>
        <v>1.9277777777777776</v>
      </c>
      <c r="AB39" s="13">
        <f>375/(AA39*24)</f>
        <v>8.105187319884726</v>
      </c>
    </row>
    <row r="40" spans="1:30" ht="12.75">
      <c r="A40" s="3" t="s">
        <v>15</v>
      </c>
      <c r="B40" s="3" t="s">
        <v>16</v>
      </c>
      <c r="C40" s="3" t="s">
        <v>6</v>
      </c>
      <c r="D40" s="3">
        <v>6876</v>
      </c>
      <c r="E40" s="14">
        <v>0.20833333333333334</v>
      </c>
      <c r="G40" s="10">
        <v>0.5625</v>
      </c>
      <c r="H40" s="10">
        <v>0.7305555555555556</v>
      </c>
      <c r="I40" s="10">
        <v>0.8708333333333332</v>
      </c>
      <c r="J40" s="10">
        <v>0.04305555555555556</v>
      </c>
      <c r="K40" s="12">
        <f t="shared" si="4"/>
        <v>0.8347222222222223</v>
      </c>
      <c r="L40" s="13">
        <f t="shared" si="7"/>
        <v>13.677204658901829</v>
      </c>
      <c r="M40" s="10">
        <v>0.4381944444444445</v>
      </c>
      <c r="N40" s="10">
        <v>0.6229166666666667</v>
      </c>
      <c r="O40" s="12">
        <f t="shared" si="5"/>
        <v>1.4145833333333333</v>
      </c>
      <c r="P40" s="13">
        <f t="shared" si="6"/>
        <v>11.045655375552283</v>
      </c>
      <c r="Q40" s="10">
        <v>0.7986111111111112</v>
      </c>
      <c r="R40" s="10">
        <v>0.9902777777777777</v>
      </c>
      <c r="S40" s="10">
        <v>0.4284722222222222</v>
      </c>
      <c r="T40" s="10">
        <v>0.5388888888888889</v>
      </c>
      <c r="U40" s="10">
        <v>0.73125</v>
      </c>
      <c r="V40" s="10">
        <v>0.9229166666666666</v>
      </c>
      <c r="W40" s="10">
        <v>0.3729166666666666</v>
      </c>
      <c r="X40" s="10">
        <v>0.5201388888888888</v>
      </c>
      <c r="Y40" s="12">
        <f>X40+(19/24)+2</f>
        <v>3.3118055555555554</v>
      </c>
      <c r="Z40" s="13">
        <f>750/(Y40*24)</f>
        <v>9.43594044873139</v>
      </c>
      <c r="AA40" s="12">
        <f>(X40-N40)+2</f>
        <v>1.8972222222222221</v>
      </c>
      <c r="AB40" s="13">
        <f>375/(AA40*24)</f>
        <v>8.235724743777453</v>
      </c>
      <c r="AC40" s="3" t="s">
        <v>5</v>
      </c>
      <c r="AD40" s="3" t="s">
        <v>5</v>
      </c>
    </row>
    <row r="41" spans="1:28" ht="12.75">
      <c r="A41" s="3" t="s">
        <v>150</v>
      </c>
      <c r="B41" s="3" t="s">
        <v>151</v>
      </c>
      <c r="C41" s="3" t="s">
        <v>6</v>
      </c>
      <c r="D41" s="3">
        <v>6993</v>
      </c>
      <c r="E41" s="14">
        <v>0.20833333333333334</v>
      </c>
      <c r="G41" s="10">
        <v>0.5819444444444445</v>
      </c>
      <c r="H41" s="10">
        <v>0.7659722222222222</v>
      </c>
      <c r="I41" s="10">
        <v>0.8819444444444445</v>
      </c>
      <c r="J41" s="10">
        <v>0.08611111111111112</v>
      </c>
      <c r="K41" s="12">
        <f t="shared" si="4"/>
        <v>0.8777777777777778</v>
      </c>
      <c r="L41" s="13">
        <f t="shared" si="7"/>
        <v>13.006329113924052</v>
      </c>
      <c r="M41" s="10">
        <v>0.47291666666666665</v>
      </c>
      <c r="N41" s="10">
        <v>0.7006944444444444</v>
      </c>
      <c r="O41" s="12">
        <f t="shared" si="5"/>
        <v>1.492361111111111</v>
      </c>
      <c r="P41" s="13">
        <f t="shared" si="6"/>
        <v>10.469986040018615</v>
      </c>
      <c r="Q41" s="10">
        <v>0.9055555555555556</v>
      </c>
      <c r="R41" s="10">
        <v>0.08402777777777777</v>
      </c>
      <c r="S41" s="10">
        <v>0.5104166666666666</v>
      </c>
      <c r="T41" s="10">
        <v>0.6326388888888889</v>
      </c>
      <c r="U41" s="10">
        <v>0.8368055555555555</v>
      </c>
      <c r="V41" s="10">
        <v>0.06527777777777778</v>
      </c>
      <c r="W41" s="10">
        <v>0.3951388888888889</v>
      </c>
      <c r="X41" s="10" t="s">
        <v>208</v>
      </c>
      <c r="Y41" s="15" t="s">
        <v>208</v>
      </c>
      <c r="Z41" s="13" t="s">
        <v>208</v>
      </c>
      <c r="AA41" s="12" t="s">
        <v>208</v>
      </c>
      <c r="AB41" s="13" t="s">
        <v>208</v>
      </c>
    </row>
    <row r="42" spans="1:28" ht="12.75">
      <c r="A42" s="3" t="s">
        <v>178</v>
      </c>
      <c r="B42" s="3" t="s">
        <v>29</v>
      </c>
      <c r="C42" s="3" t="s">
        <v>6</v>
      </c>
      <c r="D42" s="3">
        <v>6916</v>
      </c>
      <c r="E42" s="14">
        <v>0.20833333333333334</v>
      </c>
      <c r="G42" s="10">
        <v>0.6298611111111111</v>
      </c>
      <c r="H42" s="10">
        <v>0.8208333333333333</v>
      </c>
      <c r="I42" s="10">
        <v>0.9819444444444444</v>
      </c>
      <c r="J42" s="10">
        <v>0.20138888888888887</v>
      </c>
      <c r="K42" s="14">
        <f t="shared" si="4"/>
        <v>0.9930555555555556</v>
      </c>
      <c r="L42" s="13">
        <f t="shared" si="7"/>
        <v>11.496503496503495</v>
      </c>
      <c r="M42" s="10">
        <v>0.44375</v>
      </c>
      <c r="N42" s="10">
        <v>0.6798611111111111</v>
      </c>
      <c r="O42" s="12">
        <f t="shared" si="5"/>
        <v>1.4715277777777778</v>
      </c>
      <c r="P42" s="13">
        <f t="shared" si="6"/>
        <v>10.618216139688533</v>
      </c>
      <c r="Q42" s="10">
        <v>0.9041666666666667</v>
      </c>
      <c r="R42" s="10">
        <v>0.13333333333333333</v>
      </c>
      <c r="S42" s="10">
        <v>0.5708333333333333</v>
      </c>
      <c r="T42" s="10">
        <v>0.71875</v>
      </c>
      <c r="U42" s="10">
        <v>0.9777777777777777</v>
      </c>
      <c r="V42" s="10" t="s">
        <v>208</v>
      </c>
      <c r="W42" s="10">
        <v>0.47430555555555554</v>
      </c>
      <c r="X42" s="10">
        <v>0.686111111111111</v>
      </c>
      <c r="Y42" s="12">
        <f>X42+(19/24)+2</f>
        <v>3.477777777777778</v>
      </c>
      <c r="Z42" s="13">
        <f>750/(Y42*24)</f>
        <v>8.985623003194888</v>
      </c>
      <c r="AA42" s="12">
        <f>(X42-N42)+2</f>
        <v>2.0062499999999996</v>
      </c>
      <c r="AB42" s="13">
        <f>375/(AA42*24)</f>
        <v>7.788161993769472</v>
      </c>
    </row>
    <row r="43" spans="1:31" ht="12.75">
      <c r="A43" s="3" t="s">
        <v>91</v>
      </c>
      <c r="B43" s="3" t="s">
        <v>32</v>
      </c>
      <c r="C43" s="3" t="s">
        <v>6</v>
      </c>
      <c r="D43" s="3">
        <v>6915</v>
      </c>
      <c r="E43" s="14">
        <v>0.20833333333333334</v>
      </c>
      <c r="G43" s="10">
        <v>0.5548611111111111</v>
      </c>
      <c r="H43" s="10">
        <v>0.7125</v>
      </c>
      <c r="I43" s="10">
        <v>0.8354166666666667</v>
      </c>
      <c r="J43" s="10">
        <v>0.002777777777777778</v>
      </c>
      <c r="K43" s="12">
        <f t="shared" si="4"/>
        <v>0.7944444444444444</v>
      </c>
      <c r="L43" s="13">
        <f t="shared" si="7"/>
        <v>14.37062937062937</v>
      </c>
      <c r="M43" s="10">
        <v>0.38055555555555554</v>
      </c>
      <c r="N43" s="10">
        <v>0.548611111111111</v>
      </c>
      <c r="O43" s="12">
        <f t="shared" si="5"/>
        <v>1.3402777777777777</v>
      </c>
      <c r="P43" s="13">
        <f t="shared" si="6"/>
        <v>11.658031088082902</v>
      </c>
      <c r="Q43" s="10">
        <v>0.7340277777777778</v>
      </c>
      <c r="R43" s="10">
        <v>0.9013888888888889</v>
      </c>
      <c r="S43" s="10">
        <v>0.3229166666666667</v>
      </c>
      <c r="T43" s="10">
        <v>0.46388888888888885</v>
      </c>
      <c r="U43" s="10">
        <v>0.6590277777777778</v>
      </c>
      <c r="V43" s="10">
        <v>0.8722222222222222</v>
      </c>
      <c r="W43" s="10">
        <v>0.042361111111111106</v>
      </c>
      <c r="X43" s="10">
        <v>0.2347222222222222</v>
      </c>
      <c r="Y43" s="12">
        <f>X43+(19/24)+2</f>
        <v>3.0263888888888886</v>
      </c>
      <c r="Z43" s="13">
        <f>750/(Y43*24)</f>
        <v>10.325837540156035</v>
      </c>
      <c r="AA43" s="12">
        <f>(X43-N43)+2</f>
        <v>1.6861111111111111</v>
      </c>
      <c r="AB43" s="13">
        <f>375/(AA43*24)</f>
        <v>9.266886326194399</v>
      </c>
      <c r="AC43" s="3" t="s">
        <v>5</v>
      </c>
      <c r="AD43" s="3" t="s">
        <v>5</v>
      </c>
      <c r="AE43" s="3" t="s">
        <v>5</v>
      </c>
    </row>
    <row r="44" spans="5:28" ht="12.75">
      <c r="E44" s="10"/>
      <c r="G44" s="10"/>
      <c r="H44" s="10"/>
      <c r="I44" s="10"/>
      <c r="J44" s="10"/>
      <c r="K44" s="14"/>
      <c r="L44" s="13"/>
      <c r="M44" s="10"/>
      <c r="N44" s="10"/>
      <c r="O44" s="15"/>
      <c r="P44" s="13"/>
      <c r="Y44" s="15"/>
      <c r="Z44" s="13"/>
      <c r="AB44" s="13"/>
    </row>
    <row r="45" spans="1:28" ht="12.75">
      <c r="A45" s="3" t="s">
        <v>66</v>
      </c>
      <c r="B45" s="3" t="s">
        <v>73</v>
      </c>
      <c r="C45" s="3" t="s">
        <v>5</v>
      </c>
      <c r="E45" s="10">
        <v>0.20833333333333334</v>
      </c>
      <c r="G45" s="10">
        <v>0.6090277777777778</v>
      </c>
      <c r="H45" s="10">
        <v>0.7756944444444445</v>
      </c>
      <c r="I45" s="10">
        <v>0.8854166666666666</v>
      </c>
      <c r="J45" s="10">
        <v>0.0625</v>
      </c>
      <c r="K45" s="14">
        <f>J45-E45+1</f>
        <v>0.8541666666666666</v>
      </c>
      <c r="L45" s="13">
        <f>274/(K45*24)</f>
        <v>13.365853658536585</v>
      </c>
      <c r="M45" s="10">
        <v>0.36875</v>
      </c>
      <c r="N45" s="10">
        <v>0.5444444444444444</v>
      </c>
      <c r="O45" s="12">
        <f>N45+(19/24)</f>
        <v>1.336111111111111</v>
      </c>
      <c r="P45" s="13">
        <f>375/(O45*24)</f>
        <v>11.694386694386695</v>
      </c>
      <c r="Q45" s="10">
        <v>0.7076388888888889</v>
      </c>
      <c r="R45" s="10">
        <v>0.8590277777777778</v>
      </c>
      <c r="S45" s="10">
        <v>0.10555555555555556</v>
      </c>
      <c r="T45" s="10">
        <v>0.3145833333333333</v>
      </c>
      <c r="U45" s="10">
        <v>0.54375</v>
      </c>
      <c r="V45" s="10">
        <v>0.7368055555555556</v>
      </c>
      <c r="W45" s="10">
        <v>0.8923611111111112</v>
      </c>
      <c r="X45" s="10">
        <v>0.025</v>
      </c>
      <c r="Y45" s="12">
        <f>X45+2+(19/24)</f>
        <v>2.8166666666666664</v>
      </c>
      <c r="Z45" s="13">
        <f>747/(Y45*24)</f>
        <v>11.050295857988166</v>
      </c>
      <c r="AA45" s="12">
        <f>(X45-N45)+2</f>
        <v>1.4805555555555556</v>
      </c>
      <c r="AB45" s="13">
        <f>(747-375)/(AA45*24)</f>
        <v>10.469043151969982</v>
      </c>
    </row>
    <row r="46" spans="5:13" ht="12.75">
      <c r="E46" s="10"/>
      <c r="I46" s="10"/>
      <c r="J46" s="10"/>
      <c r="M46" s="10"/>
    </row>
    <row r="47" spans="16:28" ht="12.75">
      <c r="P47" s="13" t="s">
        <v>5</v>
      </c>
      <c r="Z47" s="13" t="s">
        <v>5</v>
      </c>
      <c r="AB47" s="13"/>
    </row>
    <row r="48" ht="12.75">
      <c r="A48" s="1" t="s">
        <v>202</v>
      </c>
    </row>
    <row r="49" ht="12.75">
      <c r="A49" s="1" t="s">
        <v>203</v>
      </c>
    </row>
    <row r="50" spans="1:28" ht="12.75">
      <c r="A50" s="1" t="s">
        <v>67</v>
      </c>
      <c r="E50" s="16">
        <v>0.9166666666666666</v>
      </c>
      <c r="F50" s="16">
        <v>0.3020833333333333</v>
      </c>
      <c r="G50" s="16">
        <v>0.5277777777777778</v>
      </c>
      <c r="H50" s="16">
        <v>0.7708333333333334</v>
      </c>
      <c r="I50" s="16">
        <v>0.9444444444444445</v>
      </c>
      <c r="J50" s="16">
        <v>0.21180555555555555</v>
      </c>
      <c r="M50" s="16">
        <v>0.4548611111111111</v>
      </c>
      <c r="N50" s="16">
        <v>0.7291666666666666</v>
      </c>
      <c r="O50" s="17"/>
      <c r="P50" s="17"/>
      <c r="Q50" s="16">
        <v>0</v>
      </c>
      <c r="R50" s="16">
        <v>0.2534722222222222</v>
      </c>
      <c r="S50" s="16">
        <v>0.5416666666666666</v>
      </c>
      <c r="T50" s="16">
        <v>0.7256944444444445</v>
      </c>
      <c r="U50" s="16">
        <v>0.9881944444444444</v>
      </c>
      <c r="V50" s="16">
        <v>0.23958333333333334</v>
      </c>
      <c r="W50" s="16">
        <v>0.4895833333333333</v>
      </c>
      <c r="X50" s="16">
        <v>0.6666666666666666</v>
      </c>
      <c r="Y50" s="17"/>
      <c r="Z50" s="17"/>
      <c r="AA50" s="28"/>
      <c r="AB50" s="17"/>
    </row>
    <row r="51" spans="1:28" s="11" customFormat="1" ht="12.75">
      <c r="A51" s="11" t="s">
        <v>109</v>
      </c>
      <c r="B51" s="11" t="s">
        <v>117</v>
      </c>
      <c r="C51" s="11" t="s">
        <v>118</v>
      </c>
      <c r="D51" s="11">
        <v>4762</v>
      </c>
      <c r="E51" s="14">
        <v>0.9166666666666666</v>
      </c>
      <c r="F51" s="14"/>
      <c r="G51" s="14">
        <v>0.44097222222222227</v>
      </c>
      <c r="H51" s="14">
        <v>0.6645833333333333</v>
      </c>
      <c r="I51" s="14">
        <v>0.7979166666666666</v>
      </c>
      <c r="J51" s="14">
        <v>0.042361111111111106</v>
      </c>
      <c r="K51" s="12">
        <f>J51+(2/24)+1</f>
        <v>1.1256944444444446</v>
      </c>
      <c r="L51" s="13">
        <f aca="true" t="shared" si="8" ref="L51:L56">274/(K51*24)</f>
        <v>10.14188772362739</v>
      </c>
      <c r="M51" s="14">
        <v>0.40069444444444446</v>
      </c>
      <c r="N51" s="14">
        <v>0.6361111111111112</v>
      </c>
      <c r="O51" s="12">
        <f aca="true" t="shared" si="9" ref="O51:O56">N51+(2/24)+1</f>
        <v>1.7194444444444446</v>
      </c>
      <c r="P51" s="13">
        <f aca="true" t="shared" si="10" ref="P51:P56">375/(O51*24)</f>
        <v>9.08723747980614</v>
      </c>
      <c r="Q51" s="14">
        <v>0.8638888888888889</v>
      </c>
      <c r="R51" s="14">
        <v>0.13680555555555554</v>
      </c>
      <c r="S51" s="14">
        <v>0.4701388888888889</v>
      </c>
      <c r="T51" s="14">
        <v>0.6215277777777778</v>
      </c>
      <c r="U51" s="14">
        <v>0.8458333333333333</v>
      </c>
      <c r="V51" s="14">
        <v>0.19583333333333333</v>
      </c>
      <c r="W51" s="14">
        <v>0.4131944444444444</v>
      </c>
      <c r="X51" s="14">
        <v>0.6236111111111111</v>
      </c>
      <c r="Y51" s="12">
        <f>X51+(2/24)+3</f>
        <v>3.7069444444444444</v>
      </c>
      <c r="Z51" s="13">
        <f>750/(Y51*24)</f>
        <v>8.430123641813413</v>
      </c>
      <c r="AA51" s="12">
        <f>(X51-N51)+2</f>
        <v>1.9874999999999998</v>
      </c>
      <c r="AB51" s="13">
        <f>375/(AA51*24)</f>
        <v>7.861635220125787</v>
      </c>
    </row>
    <row r="52" spans="1:30" s="11" customFormat="1" ht="12.75">
      <c r="A52" s="11" t="s">
        <v>79</v>
      </c>
      <c r="B52" s="11" t="s">
        <v>153</v>
      </c>
      <c r="C52" s="11" t="s">
        <v>6</v>
      </c>
      <c r="D52" s="11">
        <v>3356</v>
      </c>
      <c r="E52" s="14">
        <v>0.9166666666666666</v>
      </c>
      <c r="F52" s="11" t="s">
        <v>5</v>
      </c>
      <c r="G52" s="14">
        <v>0.3506944444444444</v>
      </c>
      <c r="H52" s="14">
        <v>0.5465277777777778</v>
      </c>
      <c r="I52" s="14">
        <v>0.6666666666666666</v>
      </c>
      <c r="J52" s="14">
        <v>0.8569444444444444</v>
      </c>
      <c r="K52" s="12">
        <f>J52+(2/24)</f>
        <v>0.9402777777777778</v>
      </c>
      <c r="L52" s="13">
        <f t="shared" si="8"/>
        <v>12.141802067946823</v>
      </c>
      <c r="M52" s="14">
        <v>0.16111111111111112</v>
      </c>
      <c r="N52" s="14">
        <v>0.4458333333333333</v>
      </c>
      <c r="O52" s="12">
        <f t="shared" si="9"/>
        <v>1.5291666666666668</v>
      </c>
      <c r="P52" s="13">
        <f t="shared" si="10"/>
        <v>10.217983651226158</v>
      </c>
      <c r="Q52" s="14">
        <v>0.7243055555555555</v>
      </c>
      <c r="R52" s="14">
        <v>0.9055555555555556</v>
      </c>
      <c r="S52" s="14">
        <v>0.30625</v>
      </c>
      <c r="T52" s="14">
        <v>0.4930555555555556</v>
      </c>
      <c r="U52" s="14">
        <v>0.68125</v>
      </c>
      <c r="V52" s="14">
        <v>0.8791666666666668</v>
      </c>
      <c r="W52" s="14">
        <v>0.13125</v>
      </c>
      <c r="X52" s="14">
        <v>0.33888888888888885</v>
      </c>
      <c r="Y52" s="12">
        <f>X52+(2/24)+3</f>
        <v>3.422222222222222</v>
      </c>
      <c r="Z52" s="13">
        <f>750/(Y52*24)</f>
        <v>9.131493506493507</v>
      </c>
      <c r="AA52" s="12">
        <f>(X52-N52)+2</f>
        <v>1.8930555555555555</v>
      </c>
      <c r="AB52" s="13">
        <f>375/(AA52*24)</f>
        <v>8.253851797505503</v>
      </c>
      <c r="AC52" s="11" t="s">
        <v>5</v>
      </c>
      <c r="AD52" s="11" t="s">
        <v>5</v>
      </c>
    </row>
    <row r="53" spans="1:28" s="11" customFormat="1" ht="12.75">
      <c r="A53" s="11" t="s">
        <v>152</v>
      </c>
      <c r="B53" s="11" t="s">
        <v>83</v>
      </c>
      <c r="C53" s="11" t="s">
        <v>6</v>
      </c>
      <c r="D53" s="11">
        <v>3421</v>
      </c>
      <c r="E53" s="14">
        <v>0.9166666666666666</v>
      </c>
      <c r="G53" s="14">
        <v>0.28194444444444444</v>
      </c>
      <c r="H53" s="14">
        <v>0.48680555555555555</v>
      </c>
      <c r="I53" s="14">
        <v>0.6229166666666667</v>
      </c>
      <c r="J53" s="14">
        <v>0.8465277777777778</v>
      </c>
      <c r="K53" s="12">
        <f>J53+(2/24)</f>
        <v>0.9298611111111111</v>
      </c>
      <c r="L53" s="13">
        <f t="shared" si="8"/>
        <v>12.27781926811053</v>
      </c>
      <c r="M53" s="14">
        <v>0.06875</v>
      </c>
      <c r="N53" s="14">
        <v>0.4305555555555556</v>
      </c>
      <c r="O53" s="12">
        <f t="shared" si="9"/>
        <v>1.5138888888888888</v>
      </c>
      <c r="P53" s="13">
        <f t="shared" si="10"/>
        <v>10.321100917431194</v>
      </c>
      <c r="Q53" s="14">
        <v>0.6263888888888889</v>
      </c>
      <c r="R53" s="14">
        <v>0.8104166666666667</v>
      </c>
      <c r="S53" s="14">
        <v>0.05555555555555555</v>
      </c>
      <c r="T53" s="14">
        <v>0.4875</v>
      </c>
      <c r="U53" s="14">
        <v>0.7090277777777777</v>
      </c>
      <c r="V53" s="14">
        <v>0.9416666666666668</v>
      </c>
      <c r="W53" s="14">
        <v>0.13194444444444445</v>
      </c>
      <c r="X53" s="14">
        <v>0.33888888888888885</v>
      </c>
      <c r="Y53" s="12">
        <f>X53+(2/24)+3</f>
        <v>3.422222222222222</v>
      </c>
      <c r="Z53" s="13">
        <f>750/(Y53*24)</f>
        <v>9.131493506493507</v>
      </c>
      <c r="AA53" s="12">
        <f>(X53-N53)+2</f>
        <v>1.9083333333333332</v>
      </c>
      <c r="AB53" s="13">
        <f>375/(AA53*24)</f>
        <v>8.187772925764193</v>
      </c>
    </row>
    <row r="54" spans="1:28" s="11" customFormat="1" ht="12.75">
      <c r="A54" s="11" t="s">
        <v>110</v>
      </c>
      <c r="B54" s="11" t="s">
        <v>119</v>
      </c>
      <c r="C54" s="11" t="s">
        <v>120</v>
      </c>
      <c r="D54" s="11">
        <v>3423</v>
      </c>
      <c r="E54" s="14">
        <v>0.9166666666666666</v>
      </c>
      <c r="G54" s="14">
        <v>0.4152777777777778</v>
      </c>
      <c r="H54" s="14">
        <v>0.6201388888888889</v>
      </c>
      <c r="I54" s="14">
        <v>0.7506944444444444</v>
      </c>
      <c r="J54" s="14">
        <v>0.9680555555555556</v>
      </c>
      <c r="K54" s="12">
        <f>J54+(2/24)</f>
        <v>1.051388888888889</v>
      </c>
      <c r="L54" s="13">
        <f t="shared" si="8"/>
        <v>10.858652575957727</v>
      </c>
      <c r="M54" s="14">
        <v>0.3729166666666666</v>
      </c>
      <c r="N54" s="14">
        <v>0.6090277777777778</v>
      </c>
      <c r="O54" s="12">
        <f t="shared" si="9"/>
        <v>1.6923611111111112</v>
      </c>
      <c r="P54" s="13">
        <f t="shared" si="10"/>
        <v>9.232663110381617</v>
      </c>
      <c r="Q54" s="14">
        <v>0.8291666666666666</v>
      </c>
      <c r="R54" s="14">
        <v>0.04097222222222222</v>
      </c>
      <c r="S54" s="14">
        <v>0.4527777777777778</v>
      </c>
      <c r="T54" s="14">
        <v>0.6090277777777778</v>
      </c>
      <c r="U54" s="14">
        <v>0.8604166666666666</v>
      </c>
      <c r="V54" s="14">
        <v>0.15486111111111112</v>
      </c>
      <c r="W54" s="14">
        <v>0.3909722222222222</v>
      </c>
      <c r="X54" s="14">
        <v>0.60625</v>
      </c>
      <c r="Y54" s="12">
        <f>X54+(2/24)+3</f>
        <v>3.689583333333333</v>
      </c>
      <c r="Z54" s="13">
        <f>750/(Y54*24)</f>
        <v>8.46979107848673</v>
      </c>
      <c r="AA54" s="12">
        <f>(X54-N54)+2</f>
        <v>1.9972222222222222</v>
      </c>
      <c r="AB54" s="13">
        <f>375/(AA54*24)</f>
        <v>7.823365785813629</v>
      </c>
    </row>
    <row r="55" spans="1:29" s="11" customFormat="1" ht="12.75">
      <c r="A55" s="11" t="s">
        <v>80</v>
      </c>
      <c r="B55" s="11" t="s">
        <v>81</v>
      </c>
      <c r="C55" s="11" t="s">
        <v>6</v>
      </c>
      <c r="D55" s="11">
        <v>3409</v>
      </c>
      <c r="E55" s="14">
        <v>0.9166666666666666</v>
      </c>
      <c r="G55" s="14">
        <v>0.38958333333333334</v>
      </c>
      <c r="H55" s="14">
        <v>0.6263888888888889</v>
      </c>
      <c r="I55" s="14">
        <v>0.7597222222222223</v>
      </c>
      <c r="J55" s="14">
        <v>0.052083333333333336</v>
      </c>
      <c r="K55" s="12">
        <f>J55+(2/24)+1</f>
        <v>1.1354166666666667</v>
      </c>
      <c r="L55" s="13">
        <f t="shared" si="8"/>
        <v>10.055045871559633</v>
      </c>
      <c r="M55" s="14">
        <v>0.43194444444444446</v>
      </c>
      <c r="N55" s="14">
        <v>0.6833333333333332</v>
      </c>
      <c r="O55" s="12">
        <f t="shared" si="9"/>
        <v>1.7666666666666666</v>
      </c>
      <c r="P55" s="13">
        <f t="shared" si="10"/>
        <v>8.84433962264151</v>
      </c>
      <c r="Q55" s="14">
        <v>0.9173611111111111</v>
      </c>
      <c r="R55" s="14">
        <v>0.20486111111111113</v>
      </c>
      <c r="S55" s="14">
        <v>0.5208333333333334</v>
      </c>
      <c r="T55" s="14">
        <v>0.688888888888889</v>
      </c>
      <c r="U55" s="14">
        <v>0.011111111111111112</v>
      </c>
      <c r="V55" s="14">
        <v>0.26666666666666666</v>
      </c>
      <c r="W55" s="14">
        <v>0.5131944444444444</v>
      </c>
      <c r="X55" s="14">
        <v>0.6597222222222222</v>
      </c>
      <c r="Y55" s="12">
        <f>X55+(2/24)+3</f>
        <v>3.7430555555555554</v>
      </c>
      <c r="Z55" s="13">
        <f>750/(Y55*24)</f>
        <v>8.348794063079778</v>
      </c>
      <c r="AA55" s="12">
        <f>(X55-N55)+2</f>
        <v>1.976388888888889</v>
      </c>
      <c r="AB55" s="13">
        <f>375/(AA55*24)</f>
        <v>7.905832747716092</v>
      </c>
      <c r="AC55" s="11" t="s">
        <v>5</v>
      </c>
    </row>
    <row r="56" spans="1:28" s="11" customFormat="1" ht="12.75">
      <c r="A56" s="11" t="s">
        <v>138</v>
      </c>
      <c r="B56" s="11" t="s">
        <v>139</v>
      </c>
      <c r="C56" s="11" t="s">
        <v>6</v>
      </c>
      <c r="D56" s="11">
        <v>3306</v>
      </c>
      <c r="E56" s="14">
        <v>0.9166666666666666</v>
      </c>
      <c r="G56" s="14">
        <v>0.39375</v>
      </c>
      <c r="H56" s="14">
        <v>0.6159722222222223</v>
      </c>
      <c r="I56" s="14">
        <v>0.7805555555555556</v>
      </c>
      <c r="J56" s="14">
        <v>0.005555555555555556</v>
      </c>
      <c r="K56" s="12">
        <f>J56+(2/24)+1</f>
        <v>1.0888888888888888</v>
      </c>
      <c r="L56" s="13">
        <f t="shared" si="8"/>
        <v>10.48469387755102</v>
      </c>
      <c r="M56" s="14">
        <v>0.40347222222222223</v>
      </c>
      <c r="N56" s="14">
        <v>0.6354166666666666</v>
      </c>
      <c r="O56" s="12">
        <f t="shared" si="9"/>
        <v>1.71875</v>
      </c>
      <c r="P56" s="13">
        <f t="shared" si="10"/>
        <v>9.090909090909092</v>
      </c>
      <c r="Q56" s="14">
        <v>0.9041666666666667</v>
      </c>
      <c r="R56" s="14">
        <v>0.1173611111111111</v>
      </c>
      <c r="S56" s="14">
        <v>0.4597222222222222</v>
      </c>
      <c r="T56" s="14">
        <v>0.6361111111111112</v>
      </c>
      <c r="U56" s="14">
        <v>0.9534722222222222</v>
      </c>
      <c r="V56" s="14">
        <v>0.2555555555555556</v>
      </c>
      <c r="W56" s="14">
        <v>0.4597222222222222</v>
      </c>
      <c r="X56" s="14">
        <v>0.70625</v>
      </c>
      <c r="Y56" s="12">
        <f>X56+(2/24)+3</f>
        <v>3.7895833333333333</v>
      </c>
      <c r="Z56" s="13">
        <f>750/(Y56*24)</f>
        <v>8.246289169873556</v>
      </c>
      <c r="AA56" s="12">
        <f>(X56-N56)+2</f>
        <v>2.0708333333333333</v>
      </c>
      <c r="AB56" s="13">
        <f>375/(AA56*24)</f>
        <v>7.5452716297786715</v>
      </c>
    </row>
    <row r="57" spans="1:31" s="11" customFormat="1" ht="12.75">
      <c r="A57" s="11" t="s">
        <v>82</v>
      </c>
      <c r="B57" s="11" t="s">
        <v>83</v>
      </c>
      <c r="C57" s="11" t="s">
        <v>6</v>
      </c>
      <c r="D57" s="11">
        <v>4752</v>
      </c>
      <c r="E57" s="14">
        <v>0.9166666666666666</v>
      </c>
      <c r="G57" s="14">
        <v>0.2777777777777778</v>
      </c>
      <c r="H57" s="14">
        <v>0.4861111111111111</v>
      </c>
      <c r="I57" s="14">
        <v>0.6229166666666667</v>
      </c>
      <c r="J57" s="14" t="s">
        <v>191</v>
      </c>
      <c r="K57" s="14" t="s">
        <v>191</v>
      </c>
      <c r="L57" s="13" t="s">
        <v>191</v>
      </c>
      <c r="M57" s="14" t="s">
        <v>191</v>
      </c>
      <c r="N57" s="14" t="s">
        <v>191</v>
      </c>
      <c r="O57" s="15" t="s">
        <v>191</v>
      </c>
      <c r="P57" s="13" t="s">
        <v>191</v>
      </c>
      <c r="Q57" s="14" t="s">
        <v>191</v>
      </c>
      <c r="R57" s="14" t="s">
        <v>191</v>
      </c>
      <c r="S57" s="14" t="s">
        <v>191</v>
      </c>
      <c r="T57" s="14" t="s">
        <v>191</v>
      </c>
      <c r="U57" s="14" t="s">
        <v>191</v>
      </c>
      <c r="V57" s="14" t="s">
        <v>191</v>
      </c>
      <c r="W57" s="14" t="s">
        <v>191</v>
      </c>
      <c r="X57" s="14" t="s">
        <v>191</v>
      </c>
      <c r="Y57" s="15" t="s">
        <v>191</v>
      </c>
      <c r="Z57" s="13" t="s">
        <v>191</v>
      </c>
      <c r="AA57" s="12" t="s">
        <v>191</v>
      </c>
      <c r="AB57" s="13" t="s">
        <v>191</v>
      </c>
      <c r="AC57" s="11" t="s">
        <v>5</v>
      </c>
      <c r="AD57" s="11" t="s">
        <v>5</v>
      </c>
      <c r="AE57" s="11" t="s">
        <v>5</v>
      </c>
    </row>
    <row r="58" spans="1:28" s="11" customFormat="1" ht="12.75">
      <c r="A58" s="11" t="s">
        <v>84</v>
      </c>
      <c r="B58" s="11" t="s">
        <v>85</v>
      </c>
      <c r="C58" s="11" t="s">
        <v>6</v>
      </c>
      <c r="D58" s="11">
        <v>4759</v>
      </c>
      <c r="E58" s="14">
        <v>0.9166666666666666</v>
      </c>
      <c r="F58" s="11" t="s">
        <v>5</v>
      </c>
      <c r="G58" s="14">
        <v>0.4597222222222222</v>
      </c>
      <c r="H58" s="14">
        <v>0.6944444444444445</v>
      </c>
      <c r="I58" s="14">
        <v>0.8534722222222223</v>
      </c>
      <c r="J58" s="14">
        <v>0.06597222222222222</v>
      </c>
      <c r="K58" s="12">
        <f>J58+(2/24)+1</f>
        <v>1.1493055555555556</v>
      </c>
      <c r="L58" s="13">
        <f aca="true" t="shared" si="11" ref="L58:L65">274/(K58*24)</f>
        <v>9.933534743202417</v>
      </c>
      <c r="M58" s="14">
        <v>0.47152777777777777</v>
      </c>
      <c r="N58" s="14">
        <v>0.7097222222222223</v>
      </c>
      <c r="O58" s="12">
        <f aca="true" t="shared" si="12" ref="O58:O65">N58+(2/24)+1</f>
        <v>1.7930555555555556</v>
      </c>
      <c r="P58" s="13">
        <f aca="true" t="shared" si="13" ref="P58:P65">375/(O58*24)</f>
        <v>8.7141750580945</v>
      </c>
      <c r="Q58" s="14">
        <v>0.9722222222222222</v>
      </c>
      <c r="R58" s="14">
        <v>0.3201388888888889</v>
      </c>
      <c r="S58" s="14">
        <v>0.5881944444444445</v>
      </c>
      <c r="T58" s="14">
        <v>0.7298611111111111</v>
      </c>
      <c r="U58" s="14">
        <v>0.03333333333333333</v>
      </c>
      <c r="V58" s="14" t="s">
        <v>191</v>
      </c>
      <c r="W58" s="14" t="s">
        <v>191</v>
      </c>
      <c r="X58" s="14" t="s">
        <v>191</v>
      </c>
      <c r="Y58" s="15" t="s">
        <v>191</v>
      </c>
      <c r="Z58" s="13" t="s">
        <v>191</v>
      </c>
      <c r="AA58" s="12" t="s">
        <v>191</v>
      </c>
      <c r="AB58" s="13" t="s">
        <v>191</v>
      </c>
    </row>
    <row r="59" spans="1:28" s="11" customFormat="1" ht="12.75">
      <c r="A59" s="11" t="s">
        <v>140</v>
      </c>
      <c r="B59" s="11" t="s">
        <v>141</v>
      </c>
      <c r="C59" s="11" t="s">
        <v>43</v>
      </c>
      <c r="D59" s="11">
        <v>4739</v>
      </c>
      <c r="E59" s="14">
        <v>0.9166666666666666</v>
      </c>
      <c r="G59" s="14">
        <v>0.3458333333333334</v>
      </c>
      <c r="H59" s="14">
        <v>0.5263888888888889</v>
      </c>
      <c r="I59" s="14">
        <v>0.6416666666666667</v>
      </c>
      <c r="J59" s="14">
        <v>0.8194444444444445</v>
      </c>
      <c r="K59" s="12">
        <f>J59+(2/24)</f>
        <v>0.9027777777777779</v>
      </c>
      <c r="L59" s="13">
        <f t="shared" si="11"/>
        <v>12.646153846153844</v>
      </c>
      <c r="M59" s="14">
        <v>0.004861111111111111</v>
      </c>
      <c r="N59" s="14">
        <v>0.44930555555555557</v>
      </c>
      <c r="O59" s="12">
        <f t="shared" si="12"/>
        <v>1.5326388888888889</v>
      </c>
      <c r="P59" s="13">
        <f t="shared" si="13"/>
        <v>10.194834617127322</v>
      </c>
      <c r="Q59" s="14">
        <v>0.6368055555555555</v>
      </c>
      <c r="R59" s="14">
        <v>0.8125</v>
      </c>
      <c r="S59" s="14">
        <v>0.02013888888888889</v>
      </c>
      <c r="T59" s="14">
        <v>0.40069444444444446</v>
      </c>
      <c r="U59" s="14">
        <v>0.6083333333333333</v>
      </c>
      <c r="V59" s="14">
        <v>0.8041666666666667</v>
      </c>
      <c r="W59" s="14">
        <v>0.9666666666666667</v>
      </c>
      <c r="X59" s="14">
        <v>0.33888888888888885</v>
      </c>
      <c r="Y59" s="12">
        <f>X59+(2/24)+3</f>
        <v>3.422222222222222</v>
      </c>
      <c r="Z59" s="13">
        <f>750/(Y59*24)</f>
        <v>9.131493506493507</v>
      </c>
      <c r="AA59" s="12">
        <f>(X59-N59)+2</f>
        <v>1.8895833333333334</v>
      </c>
      <c r="AB59" s="13">
        <f>375/(AA59*24)</f>
        <v>8.26901874310915</v>
      </c>
    </row>
    <row r="60" spans="1:28" s="11" customFormat="1" ht="12.75">
      <c r="A60" s="11" t="s">
        <v>96</v>
      </c>
      <c r="B60" s="11" t="s">
        <v>99</v>
      </c>
      <c r="C60" s="11" t="s">
        <v>6</v>
      </c>
      <c r="D60" s="11">
        <v>4699</v>
      </c>
      <c r="E60" s="14">
        <v>0.9166666666666666</v>
      </c>
      <c r="G60" s="14">
        <v>0.3069444444444444</v>
      </c>
      <c r="H60" s="14">
        <v>0.49444444444444446</v>
      </c>
      <c r="I60" s="14">
        <v>0.6194444444444445</v>
      </c>
      <c r="J60" s="14">
        <v>0.8125</v>
      </c>
      <c r="K60" s="12">
        <f>J60+(2/24)</f>
        <v>0.8958333333333334</v>
      </c>
      <c r="L60" s="13">
        <f t="shared" si="11"/>
        <v>12.744186046511627</v>
      </c>
      <c r="M60" s="14">
        <v>0.3298611111111111</v>
      </c>
      <c r="N60" s="14">
        <v>0.5229166666666667</v>
      </c>
      <c r="O60" s="12">
        <f t="shared" si="12"/>
        <v>1.6062500000000002</v>
      </c>
      <c r="P60" s="13">
        <f t="shared" si="13"/>
        <v>9.727626459143968</v>
      </c>
      <c r="Q60" s="14">
        <v>0.7229166666666668</v>
      </c>
      <c r="R60" s="14">
        <v>0.8791666666666668</v>
      </c>
      <c r="S60" s="14">
        <v>0.37986111111111115</v>
      </c>
      <c r="T60" s="14">
        <v>0.5236111111111111</v>
      </c>
      <c r="U60" s="14" t="s">
        <v>208</v>
      </c>
      <c r="V60" s="14">
        <v>0.057638888888888885</v>
      </c>
      <c r="W60" s="14">
        <v>0.40347222222222223</v>
      </c>
      <c r="X60" s="14">
        <v>0.6243055555555556</v>
      </c>
      <c r="Y60" s="12">
        <f>X60+(2/24)+3</f>
        <v>3.707638888888889</v>
      </c>
      <c r="Z60" s="13">
        <f>750/(Y60*24)</f>
        <v>8.428544671286758</v>
      </c>
      <c r="AA60" s="12">
        <f>(X60-N60)+2</f>
        <v>2.1013888888888888</v>
      </c>
      <c r="AB60" s="13">
        <f>375/(AA60*24)</f>
        <v>7.435558493060146</v>
      </c>
    </row>
    <row r="61" spans="1:28" s="11" customFormat="1" ht="12.75">
      <c r="A61" s="11" t="s">
        <v>156</v>
      </c>
      <c r="B61" s="11" t="s">
        <v>157</v>
      </c>
      <c r="C61" s="11" t="s">
        <v>158</v>
      </c>
      <c r="D61" s="11">
        <v>4888</v>
      </c>
      <c r="E61" s="14">
        <v>0.9166666666666666</v>
      </c>
      <c r="G61" s="14">
        <v>0.38055555555555554</v>
      </c>
      <c r="H61" s="14">
        <v>0.6027777777777777</v>
      </c>
      <c r="I61" s="14">
        <v>0.7388888888888889</v>
      </c>
      <c r="J61" s="14">
        <v>0.9319444444444445</v>
      </c>
      <c r="K61" s="12">
        <f>J61+(2/24)</f>
        <v>1.0152777777777777</v>
      </c>
      <c r="L61" s="13">
        <f t="shared" si="11"/>
        <v>11.244870041039672</v>
      </c>
      <c r="M61" s="14">
        <v>0.34097222222222223</v>
      </c>
      <c r="N61" s="14">
        <v>0.5527777777777778</v>
      </c>
      <c r="O61" s="12">
        <f t="shared" si="12"/>
        <v>1.636111111111111</v>
      </c>
      <c r="P61" s="13">
        <f t="shared" si="13"/>
        <v>9.550084889643463</v>
      </c>
      <c r="Q61" s="14">
        <v>0.7763888888888889</v>
      </c>
      <c r="R61" s="14">
        <v>0.011805555555555555</v>
      </c>
      <c r="S61" s="14">
        <v>0.4291666666666667</v>
      </c>
      <c r="T61" s="14">
        <v>0.5777777777777778</v>
      </c>
      <c r="U61" s="14">
        <v>0.7868055555555555</v>
      </c>
      <c r="V61" s="14">
        <v>0.02638888888888889</v>
      </c>
      <c r="W61" s="14">
        <v>0.4381944444444445</v>
      </c>
      <c r="X61" s="14">
        <v>0.6569444444444444</v>
      </c>
      <c r="Y61" s="12">
        <f>X61+(2/24)+3</f>
        <v>3.740277777777778</v>
      </c>
      <c r="Z61" s="13">
        <f>750/(Y61*24)</f>
        <v>8.354994430003712</v>
      </c>
      <c r="AA61" s="12">
        <f>(X61-N61)+2</f>
        <v>2.1041666666666665</v>
      </c>
      <c r="AB61" s="13">
        <f>375/(AA61*24)</f>
        <v>7.425742574257426</v>
      </c>
    </row>
    <row r="62" spans="1:28" s="11" customFormat="1" ht="12.75">
      <c r="A62" s="11" t="s">
        <v>142</v>
      </c>
      <c r="B62" s="11" t="s">
        <v>143</v>
      </c>
      <c r="C62" s="11" t="s">
        <v>6</v>
      </c>
      <c r="D62" s="11">
        <v>4887</v>
      </c>
      <c r="E62" s="14">
        <v>0.9166666666666666</v>
      </c>
      <c r="G62" s="14">
        <v>0.3527777777777778</v>
      </c>
      <c r="H62" s="14">
        <v>0.5583333333333333</v>
      </c>
      <c r="I62" s="14">
        <v>0.6743055555555556</v>
      </c>
      <c r="J62" s="14">
        <v>0.9069444444444444</v>
      </c>
      <c r="K62" s="12">
        <f>J62+(2/24)</f>
        <v>0.9902777777777778</v>
      </c>
      <c r="L62" s="13">
        <f t="shared" si="11"/>
        <v>11.528751753155682</v>
      </c>
      <c r="M62" s="14">
        <v>0.3506944444444444</v>
      </c>
      <c r="N62" s="14">
        <v>0.5645833333333333</v>
      </c>
      <c r="O62" s="12">
        <f t="shared" si="12"/>
        <v>1.6479166666666667</v>
      </c>
      <c r="P62" s="13">
        <f t="shared" si="13"/>
        <v>9.481668773704172</v>
      </c>
      <c r="Q62" s="14">
        <v>0.7993055555555556</v>
      </c>
      <c r="R62" s="14">
        <v>0.011111111111111112</v>
      </c>
      <c r="S62" s="14">
        <v>0.4298611111111111</v>
      </c>
      <c r="T62" s="14">
        <v>0.5638888888888889</v>
      </c>
      <c r="U62" s="14">
        <v>0.8027777777777777</v>
      </c>
      <c r="V62" s="14">
        <v>0.18888888888888888</v>
      </c>
      <c r="W62" s="14">
        <v>0.38125</v>
      </c>
      <c r="X62" s="14">
        <v>0.5347222222222222</v>
      </c>
      <c r="Y62" s="12">
        <f>X62+(2/24)+3</f>
        <v>3.6180555555555554</v>
      </c>
      <c r="Z62" s="13">
        <f>750/(Y62*24)</f>
        <v>8.637236084452976</v>
      </c>
      <c r="AA62" s="12">
        <f>(X62-N62)+2</f>
        <v>1.9701388888888889</v>
      </c>
      <c r="AB62" s="13">
        <f>375/(AA62*24)</f>
        <v>7.930912936200212</v>
      </c>
    </row>
    <row r="63" spans="1:28" s="11" customFormat="1" ht="12.75">
      <c r="A63" s="11" t="s">
        <v>114</v>
      </c>
      <c r="B63" s="11" t="s">
        <v>121</v>
      </c>
      <c r="C63" s="11" t="s">
        <v>122</v>
      </c>
      <c r="D63" s="11">
        <v>3334</v>
      </c>
      <c r="E63" s="14">
        <v>0.9166666666666666</v>
      </c>
      <c r="G63" s="14">
        <v>0.44375</v>
      </c>
      <c r="H63" s="14">
        <v>0.7013888888888888</v>
      </c>
      <c r="I63" s="14">
        <v>0.8555555555555556</v>
      </c>
      <c r="J63" s="14">
        <v>0.10972222222222222</v>
      </c>
      <c r="K63" s="12">
        <f>J63+(2/24)+1</f>
        <v>1.1930555555555555</v>
      </c>
      <c r="L63" s="13">
        <f t="shared" si="11"/>
        <v>9.569266589057044</v>
      </c>
      <c r="M63" s="14">
        <v>0.47152777777777777</v>
      </c>
      <c r="N63" s="14">
        <v>0.7166666666666667</v>
      </c>
      <c r="O63" s="12">
        <f t="shared" si="12"/>
        <v>1.8</v>
      </c>
      <c r="P63" s="13">
        <f t="shared" si="13"/>
        <v>8.680555555555555</v>
      </c>
      <c r="Q63" s="14">
        <v>0.975</v>
      </c>
      <c r="R63" s="14">
        <v>0.2923611111111111</v>
      </c>
      <c r="S63" s="14">
        <v>0.6048611111111112</v>
      </c>
      <c r="T63" s="14">
        <v>0.7847222222222222</v>
      </c>
      <c r="U63" s="14">
        <v>0.03958333333333333</v>
      </c>
      <c r="V63" s="14" t="s">
        <v>191</v>
      </c>
      <c r="W63" s="14" t="s">
        <v>191</v>
      </c>
      <c r="X63" s="14" t="s">
        <v>191</v>
      </c>
      <c r="Y63" s="15" t="s">
        <v>191</v>
      </c>
      <c r="Z63" s="13" t="s">
        <v>191</v>
      </c>
      <c r="AA63" s="12" t="s">
        <v>191</v>
      </c>
      <c r="AB63" s="13" t="s">
        <v>191</v>
      </c>
    </row>
    <row r="64" spans="1:28" s="11" customFormat="1" ht="12.75">
      <c r="A64" s="11" t="s">
        <v>144</v>
      </c>
      <c r="B64" s="11" t="s">
        <v>32</v>
      </c>
      <c r="C64" s="11" t="s">
        <v>6</v>
      </c>
      <c r="D64" s="11">
        <v>3311</v>
      </c>
      <c r="E64" s="14">
        <v>0.9166666666666666</v>
      </c>
      <c r="G64" s="14">
        <v>0.45208333333333334</v>
      </c>
      <c r="H64" s="14">
        <v>0.6472222222222223</v>
      </c>
      <c r="I64" s="14">
        <v>0.7805555555555556</v>
      </c>
      <c r="J64" s="14">
        <v>0.9847222222222222</v>
      </c>
      <c r="K64" s="12">
        <f>J64+(2/24)</f>
        <v>1.0680555555555555</v>
      </c>
      <c r="L64" s="13">
        <f t="shared" si="11"/>
        <v>10.68920676202861</v>
      </c>
      <c r="M64" s="14">
        <v>0.4138888888888889</v>
      </c>
      <c r="N64" s="14">
        <v>0.6298611111111111</v>
      </c>
      <c r="O64" s="12">
        <f t="shared" si="12"/>
        <v>1.7131944444444445</v>
      </c>
      <c r="P64" s="13">
        <f t="shared" si="13"/>
        <v>9.120389136603162</v>
      </c>
      <c r="Q64" s="14">
        <v>0.86875</v>
      </c>
      <c r="R64" s="14">
        <v>0.08541666666666665</v>
      </c>
      <c r="S64" s="14">
        <v>0.5152777777777778</v>
      </c>
      <c r="T64" s="14">
        <v>0.6625</v>
      </c>
      <c r="U64" s="14">
        <v>0.91875</v>
      </c>
      <c r="V64" s="14">
        <v>0.24166666666666667</v>
      </c>
      <c r="W64" s="14">
        <v>0.4527777777777778</v>
      </c>
      <c r="X64" s="14">
        <v>0.6201388888888889</v>
      </c>
      <c r="Y64" s="12">
        <f>X64+(2/24)+3</f>
        <v>3.7034722222222225</v>
      </c>
      <c r="Z64" s="13">
        <f>750/(Y64*24)</f>
        <v>8.438027376711045</v>
      </c>
      <c r="AA64" s="12">
        <f>(X64-N64)+2</f>
        <v>1.9902777777777778</v>
      </c>
      <c r="AB64" s="13">
        <f>375/(AA64*24)</f>
        <v>7.8506629448709</v>
      </c>
    </row>
    <row r="65" spans="1:28" s="11" customFormat="1" ht="12.75">
      <c r="A65" s="11" t="s">
        <v>111</v>
      </c>
      <c r="B65" s="11" t="s">
        <v>112</v>
      </c>
      <c r="C65" s="11" t="s">
        <v>6</v>
      </c>
      <c r="D65" s="11">
        <v>3369</v>
      </c>
      <c r="E65" s="14">
        <v>0.9166666666666666</v>
      </c>
      <c r="G65" s="14">
        <v>0.3854166666666667</v>
      </c>
      <c r="H65" s="14">
        <v>0.6013888888888889</v>
      </c>
      <c r="I65" s="14">
        <v>0.7388888888888889</v>
      </c>
      <c r="J65" s="14">
        <v>0.9319444444444445</v>
      </c>
      <c r="K65" s="12">
        <f>J65+(2/24)</f>
        <v>1.0152777777777777</v>
      </c>
      <c r="L65" s="13">
        <f t="shared" si="11"/>
        <v>11.244870041039672</v>
      </c>
      <c r="M65" s="14">
        <v>0.3506944444444444</v>
      </c>
      <c r="N65" s="14">
        <v>0.5652777777777778</v>
      </c>
      <c r="O65" s="12">
        <f t="shared" si="12"/>
        <v>1.6486111111111112</v>
      </c>
      <c r="P65" s="13">
        <f t="shared" si="13"/>
        <v>9.477674810446503</v>
      </c>
      <c r="Q65" s="14">
        <v>0.7763888888888889</v>
      </c>
      <c r="R65" s="14">
        <v>0.014583333333333332</v>
      </c>
      <c r="S65" s="14">
        <v>0.4548611111111111</v>
      </c>
      <c r="T65" s="14">
        <v>0.6152777777777778</v>
      </c>
      <c r="U65" s="14">
        <v>0.8805555555555555</v>
      </c>
      <c r="V65" s="14">
        <v>0.14444444444444446</v>
      </c>
      <c r="W65" s="14">
        <v>0.4368055555555555</v>
      </c>
      <c r="X65" s="14">
        <v>0.6569444444444444</v>
      </c>
      <c r="Y65" s="12">
        <f>X65+(2/24)+3</f>
        <v>3.740277777777778</v>
      </c>
      <c r="Z65" s="13">
        <f>750/(Y65*24)</f>
        <v>8.354994430003712</v>
      </c>
      <c r="AA65" s="12">
        <f>(X65-N65)+2</f>
        <v>2.091666666666667</v>
      </c>
      <c r="AB65" s="13">
        <f>375/(AA65*24)</f>
        <v>7.47011952191235</v>
      </c>
    </row>
    <row r="66" spans="1:28" s="11" customFormat="1" ht="12.75">
      <c r="A66" s="11" t="s">
        <v>132</v>
      </c>
      <c r="B66" s="11" t="s">
        <v>123</v>
      </c>
      <c r="C66" s="11" t="s">
        <v>43</v>
      </c>
      <c r="D66" s="11">
        <v>4772</v>
      </c>
      <c r="E66" s="14">
        <v>0.9166666666666666</v>
      </c>
      <c r="G66" s="14">
        <v>0.4368055555555555</v>
      </c>
      <c r="H66" s="14">
        <v>0.64375</v>
      </c>
      <c r="I66" s="14" t="s">
        <v>191</v>
      </c>
      <c r="J66" s="14" t="s">
        <v>191</v>
      </c>
      <c r="K66" s="14" t="s">
        <v>191</v>
      </c>
      <c r="L66" s="14" t="s">
        <v>191</v>
      </c>
      <c r="M66" s="14" t="s">
        <v>191</v>
      </c>
      <c r="N66" s="14" t="s">
        <v>191</v>
      </c>
      <c r="O66" s="14" t="s">
        <v>191</v>
      </c>
      <c r="P66" s="14" t="s">
        <v>191</v>
      </c>
      <c r="Q66" s="14" t="s">
        <v>191</v>
      </c>
      <c r="R66" s="14" t="s">
        <v>191</v>
      </c>
      <c r="S66" s="14" t="s">
        <v>191</v>
      </c>
      <c r="T66" s="14" t="s">
        <v>191</v>
      </c>
      <c r="U66" s="14" t="s">
        <v>191</v>
      </c>
      <c r="V66" s="14" t="s">
        <v>191</v>
      </c>
      <c r="W66" s="14" t="s">
        <v>191</v>
      </c>
      <c r="X66" s="14" t="s">
        <v>191</v>
      </c>
      <c r="Y66" s="14" t="s">
        <v>191</v>
      </c>
      <c r="Z66" s="14" t="s">
        <v>191</v>
      </c>
      <c r="AA66" s="12" t="s">
        <v>191</v>
      </c>
      <c r="AB66" s="14" t="s">
        <v>191</v>
      </c>
    </row>
    <row r="67" spans="1:28" s="11" customFormat="1" ht="12.75">
      <c r="A67" s="11" t="s">
        <v>108</v>
      </c>
      <c r="B67" s="11" t="s">
        <v>29</v>
      </c>
      <c r="C67" s="11" t="s">
        <v>6</v>
      </c>
      <c r="D67" s="11">
        <v>4748</v>
      </c>
      <c r="E67" s="14">
        <v>0.9166666666666666</v>
      </c>
      <c r="G67" s="14">
        <v>0.38958333333333334</v>
      </c>
      <c r="H67" s="14">
        <v>0.6263888888888889</v>
      </c>
      <c r="I67" s="14">
        <v>0.7722222222222223</v>
      </c>
      <c r="J67" s="14">
        <v>0.9645833333333332</v>
      </c>
      <c r="K67" s="12">
        <f>J67+(2/24)</f>
        <v>1.0479166666666666</v>
      </c>
      <c r="L67" s="13">
        <f>274/(K67*24)</f>
        <v>10.894632206759445</v>
      </c>
      <c r="M67" s="14">
        <v>0.40138888888888885</v>
      </c>
      <c r="N67" s="14">
        <v>0.6402777777777778</v>
      </c>
      <c r="O67" s="12">
        <f>N67+(2/24)+1</f>
        <v>1.7236111111111112</v>
      </c>
      <c r="P67" s="13">
        <f>375/(O67*24)</f>
        <v>9.065269943593876</v>
      </c>
      <c r="Q67" s="14">
        <v>0.8701388888888889</v>
      </c>
      <c r="R67" s="14">
        <v>0.08472222222222221</v>
      </c>
      <c r="S67" s="14">
        <v>0.4284722222222222</v>
      </c>
      <c r="T67" s="14">
        <v>0.5791666666666667</v>
      </c>
      <c r="U67" s="14">
        <v>0.8166666666666668</v>
      </c>
      <c r="V67" s="14">
        <v>0.06527777777777778</v>
      </c>
      <c r="W67" s="14">
        <v>0.3354166666666667</v>
      </c>
      <c r="X67" s="14">
        <v>0.53125</v>
      </c>
      <c r="Y67" s="12">
        <f>X67+(2/24)+3</f>
        <v>3.6145833333333335</v>
      </c>
      <c r="Z67" s="13">
        <f>750/(Y67*24)</f>
        <v>8.645533141210375</v>
      </c>
      <c r="AA67" s="12">
        <f>(X67-N67)+2</f>
        <v>1.890972222222222</v>
      </c>
      <c r="AB67" s="13">
        <f>375/(AA67*24)</f>
        <v>8.26294528094014</v>
      </c>
    </row>
    <row r="68" spans="1:28" s="11" customFormat="1" ht="12.75">
      <c r="A68" s="11" t="s">
        <v>186</v>
      </c>
      <c r="B68" s="11" t="s">
        <v>187</v>
      </c>
      <c r="C68" s="11" t="s">
        <v>6</v>
      </c>
      <c r="D68" s="11">
        <v>4881</v>
      </c>
      <c r="E68" s="14">
        <v>0.9166666666666666</v>
      </c>
      <c r="G68" s="14">
        <v>0.3423611111111111</v>
      </c>
      <c r="H68" s="14">
        <v>0.5416666666666666</v>
      </c>
      <c r="I68" s="14">
        <v>0.6986111111111111</v>
      </c>
      <c r="J68" s="14">
        <v>0.9027777777777778</v>
      </c>
      <c r="K68" s="12">
        <f>J68+(2/24)</f>
        <v>0.9861111111111112</v>
      </c>
      <c r="L68" s="13">
        <f>274/(K68*24)</f>
        <v>11.577464788732394</v>
      </c>
      <c r="M68" s="14">
        <v>0.24861111111111112</v>
      </c>
      <c r="N68" s="14">
        <v>0.4847222222222222</v>
      </c>
      <c r="O68" s="12">
        <f>N68+(2/24)+1</f>
        <v>1.5680555555555555</v>
      </c>
      <c r="P68" s="13">
        <f>375/(O68*24)</f>
        <v>9.964570416297608</v>
      </c>
      <c r="Q68" s="14">
        <v>0.71875</v>
      </c>
      <c r="R68" s="14">
        <v>0.9430555555555555</v>
      </c>
      <c r="S68" s="14">
        <v>0.3597222222222222</v>
      </c>
      <c r="T68" s="14">
        <v>0.5090277777777777</v>
      </c>
      <c r="U68" s="14" t="s">
        <v>208</v>
      </c>
      <c r="V68" s="14">
        <v>0.06875</v>
      </c>
      <c r="W68" s="14">
        <v>0.34930555555555554</v>
      </c>
      <c r="X68" s="14">
        <v>0.5576388888888889</v>
      </c>
      <c r="Y68" s="12">
        <f>X68+(2/24)+3</f>
        <v>3.6409722222222225</v>
      </c>
      <c r="Z68" s="13">
        <f>750/(Y68*24)</f>
        <v>8.582872401296967</v>
      </c>
      <c r="AA68" s="12">
        <f>(X68-N68)+2</f>
        <v>2.0729166666666665</v>
      </c>
      <c r="AB68" s="13">
        <f>375/(AA68*24)</f>
        <v>7.5376884422110555</v>
      </c>
    </row>
    <row r="69" spans="1:28" s="11" customFormat="1" ht="12.75">
      <c r="A69" s="11" t="s">
        <v>164</v>
      </c>
      <c r="B69" s="11" t="s">
        <v>165</v>
      </c>
      <c r="C69" s="11" t="s">
        <v>6</v>
      </c>
      <c r="D69" s="11">
        <v>4781</v>
      </c>
      <c r="E69" s="14">
        <v>0.9166666666666666</v>
      </c>
      <c r="G69" s="14">
        <v>0.2798611111111111</v>
      </c>
      <c r="H69" s="14">
        <v>0.5416666666666666</v>
      </c>
      <c r="I69" s="14" t="s">
        <v>191</v>
      </c>
      <c r="J69" s="14" t="s">
        <v>191</v>
      </c>
      <c r="K69" s="14" t="s">
        <v>191</v>
      </c>
      <c r="L69" s="14" t="s">
        <v>191</v>
      </c>
      <c r="M69" s="14" t="s">
        <v>191</v>
      </c>
      <c r="N69" s="14" t="s">
        <v>191</v>
      </c>
      <c r="O69" s="14" t="s">
        <v>191</v>
      </c>
      <c r="P69" s="14" t="s">
        <v>191</v>
      </c>
      <c r="Q69" s="14" t="s">
        <v>191</v>
      </c>
      <c r="R69" s="14" t="s">
        <v>191</v>
      </c>
      <c r="S69" s="14" t="s">
        <v>191</v>
      </c>
      <c r="T69" s="14" t="s">
        <v>191</v>
      </c>
      <c r="U69" s="14" t="s">
        <v>191</v>
      </c>
      <c r="V69" s="14" t="s">
        <v>191</v>
      </c>
      <c r="W69" s="14" t="s">
        <v>191</v>
      </c>
      <c r="X69" s="14" t="s">
        <v>191</v>
      </c>
      <c r="Y69" s="14" t="s">
        <v>191</v>
      </c>
      <c r="Z69" s="14" t="s">
        <v>191</v>
      </c>
      <c r="AA69" s="12" t="s">
        <v>191</v>
      </c>
      <c r="AB69" s="14" t="s">
        <v>191</v>
      </c>
    </row>
    <row r="70" spans="1:28" s="11" customFormat="1" ht="12.75">
      <c r="A70" s="11" t="s">
        <v>137</v>
      </c>
      <c r="B70" s="11" t="s">
        <v>135</v>
      </c>
      <c r="C70" s="11" t="s">
        <v>136</v>
      </c>
      <c r="D70" s="11">
        <v>4879</v>
      </c>
      <c r="E70" s="14">
        <v>0.9166666666666666</v>
      </c>
      <c r="G70" s="14">
        <v>0.4298611111111111</v>
      </c>
      <c r="H70" s="14">
        <v>0.6965277777777777</v>
      </c>
      <c r="I70" s="14">
        <v>0.8375</v>
      </c>
      <c r="J70" s="14">
        <v>0.11180555555555556</v>
      </c>
      <c r="K70" s="12">
        <f>J70+(2/24)+1</f>
        <v>1.195138888888889</v>
      </c>
      <c r="L70" s="13">
        <f aca="true" t="shared" si="14" ref="L70:L82">274/(K70*24)</f>
        <v>9.55258570598489</v>
      </c>
      <c r="M70" s="14" t="s">
        <v>191</v>
      </c>
      <c r="N70" s="14" t="s">
        <v>191</v>
      </c>
      <c r="O70" s="14" t="s">
        <v>191</v>
      </c>
      <c r="P70" s="14" t="s">
        <v>191</v>
      </c>
      <c r="Q70" s="14" t="s">
        <v>191</v>
      </c>
      <c r="R70" s="14" t="s">
        <v>191</v>
      </c>
      <c r="S70" s="14" t="s">
        <v>191</v>
      </c>
      <c r="T70" s="14" t="s">
        <v>191</v>
      </c>
      <c r="U70" s="14" t="s">
        <v>191</v>
      </c>
      <c r="V70" s="14" t="s">
        <v>191</v>
      </c>
      <c r="W70" s="14" t="s">
        <v>191</v>
      </c>
      <c r="X70" s="14" t="s">
        <v>191</v>
      </c>
      <c r="Y70" s="14" t="s">
        <v>191</v>
      </c>
      <c r="Z70" s="14" t="s">
        <v>191</v>
      </c>
      <c r="AA70" s="12" t="s">
        <v>191</v>
      </c>
      <c r="AB70" s="14" t="s">
        <v>191</v>
      </c>
    </row>
    <row r="71" spans="1:28" s="11" customFormat="1" ht="12.75">
      <c r="A71" s="11" t="s">
        <v>166</v>
      </c>
      <c r="B71" s="11" t="s">
        <v>167</v>
      </c>
      <c r="C71" s="11" t="s">
        <v>6</v>
      </c>
      <c r="D71" s="11">
        <v>7488</v>
      </c>
      <c r="E71" s="14">
        <v>0.9166666666666666</v>
      </c>
      <c r="G71" s="14">
        <v>0.34027777777777773</v>
      </c>
      <c r="H71" s="14">
        <v>0.5729166666666666</v>
      </c>
      <c r="I71" s="14">
        <v>0.7027777777777778</v>
      </c>
      <c r="J71" s="14">
        <v>0.9173611111111111</v>
      </c>
      <c r="K71" s="12">
        <f>J71+(2/24)</f>
        <v>1.0006944444444443</v>
      </c>
      <c r="L71" s="13">
        <f t="shared" si="14"/>
        <v>11.408743927827897</v>
      </c>
      <c r="M71" s="14">
        <v>0.34097222222222223</v>
      </c>
      <c r="N71" s="14">
        <v>0.6465277777777778</v>
      </c>
      <c r="O71" s="12">
        <f>N71+(2/24)+1</f>
        <v>1.729861111111111</v>
      </c>
      <c r="P71" s="13">
        <f>375/(O71*24)</f>
        <v>9.032517061421116</v>
      </c>
      <c r="Q71" s="14">
        <v>0.8805555555555555</v>
      </c>
      <c r="R71" s="14">
        <v>0.11388888888888889</v>
      </c>
      <c r="S71" s="14">
        <v>0.43402777777777773</v>
      </c>
      <c r="T71" s="14">
        <v>0.6347222222222222</v>
      </c>
      <c r="U71" s="14">
        <v>0.8590277777777778</v>
      </c>
      <c r="V71" s="14">
        <v>0.2152777777777778</v>
      </c>
      <c r="W71" s="14">
        <v>0.4201388888888889</v>
      </c>
      <c r="X71" s="14">
        <v>0.6090277777777778</v>
      </c>
      <c r="Y71" s="12">
        <f>X71+(2/24)+3</f>
        <v>3.6923611111111114</v>
      </c>
      <c r="Z71" s="13">
        <f>750/(Y71*24)</f>
        <v>8.463419221365431</v>
      </c>
      <c r="AA71" s="12">
        <f>(X71-N71)+2</f>
        <v>1.9625</v>
      </c>
      <c r="AB71" s="13">
        <f>375/(AA71*24)</f>
        <v>7.961783439490447</v>
      </c>
    </row>
    <row r="72" spans="1:28" s="11" customFormat="1" ht="12.75">
      <c r="A72" s="11" t="s">
        <v>181</v>
      </c>
      <c r="B72" s="11" t="s">
        <v>182</v>
      </c>
      <c r="C72" s="11" t="s">
        <v>6</v>
      </c>
      <c r="D72" s="11">
        <v>4745</v>
      </c>
      <c r="E72" s="14">
        <v>0.9166666666666666</v>
      </c>
      <c r="G72" s="14">
        <v>0.3736111111111111</v>
      </c>
      <c r="H72" s="14">
        <v>0.5930555555555556</v>
      </c>
      <c r="I72" s="14">
        <v>0.7381944444444444</v>
      </c>
      <c r="J72" s="14">
        <v>0.9618055555555555</v>
      </c>
      <c r="K72" s="12">
        <f>J72+(2/24)</f>
        <v>1.0451388888888888</v>
      </c>
      <c r="L72" s="13">
        <f t="shared" si="14"/>
        <v>10.923588039867111</v>
      </c>
      <c r="M72" s="14">
        <v>0.24791666666666667</v>
      </c>
      <c r="N72" s="14">
        <v>0.5416666666666666</v>
      </c>
      <c r="O72" s="12">
        <f>N72+(2/24)+1</f>
        <v>1.625</v>
      </c>
      <c r="P72" s="13">
        <f>375/(O72*24)</f>
        <v>9.615384615384615</v>
      </c>
      <c r="Q72" s="14">
        <v>0.79375</v>
      </c>
      <c r="R72" s="14">
        <v>0.13194444444444445</v>
      </c>
      <c r="S72" s="14">
        <v>0.4083333333333334</v>
      </c>
      <c r="T72" s="14">
        <v>0.5972222222222222</v>
      </c>
      <c r="U72" s="14">
        <v>0.8888888888888888</v>
      </c>
      <c r="V72" s="14">
        <v>0.19583333333333333</v>
      </c>
      <c r="W72" s="14">
        <v>0.4368055555555555</v>
      </c>
      <c r="X72" s="14">
        <v>0.6368055555555555</v>
      </c>
      <c r="Y72" s="12">
        <f>X72+(2/24)+3</f>
        <v>3.720138888888889</v>
      </c>
      <c r="Z72" s="13">
        <f>750/(Y72*24)</f>
        <v>8.400224005973493</v>
      </c>
      <c r="AA72" s="12">
        <f>(X72-N72)+2</f>
        <v>2.095138888888889</v>
      </c>
      <c r="AB72" s="13">
        <f>375/(AA72*24)</f>
        <v>7.457739476300961</v>
      </c>
    </row>
    <row r="73" spans="1:28" s="11" customFormat="1" ht="12.75">
      <c r="A73" s="11" t="s">
        <v>115</v>
      </c>
      <c r="B73" s="11" t="s">
        <v>124</v>
      </c>
      <c r="C73" s="11" t="s">
        <v>125</v>
      </c>
      <c r="D73" s="11">
        <v>4722</v>
      </c>
      <c r="E73" s="14">
        <v>0.9166666666666666</v>
      </c>
      <c r="G73" s="14">
        <v>0.3951388888888889</v>
      </c>
      <c r="H73" s="14">
        <v>0.6236111111111111</v>
      </c>
      <c r="I73" s="14">
        <v>0.7506944444444444</v>
      </c>
      <c r="J73" s="14">
        <v>0.11597222222222221</v>
      </c>
      <c r="K73" s="12">
        <f>J73+(2/24)+1</f>
        <v>1.1993055555555556</v>
      </c>
      <c r="L73" s="13">
        <f t="shared" si="14"/>
        <v>9.519397799652577</v>
      </c>
      <c r="M73" s="14">
        <v>0.4166666666666667</v>
      </c>
      <c r="N73" s="14">
        <v>0.7111111111111111</v>
      </c>
      <c r="O73" s="12">
        <f>N73+(2/24)+1</f>
        <v>1.7944444444444445</v>
      </c>
      <c r="P73" s="13">
        <f>375/(O73*24)</f>
        <v>8.707430340557275</v>
      </c>
      <c r="Q73" s="14">
        <v>0.9326388888888889</v>
      </c>
      <c r="R73" s="14">
        <v>0.21597222222222223</v>
      </c>
      <c r="S73" s="14">
        <v>0.48125</v>
      </c>
      <c r="T73" s="14">
        <v>0.6486111111111111</v>
      </c>
      <c r="U73" s="14">
        <v>0.8861111111111111</v>
      </c>
      <c r="V73" s="14">
        <v>0.22569444444444445</v>
      </c>
      <c r="W73" s="14">
        <v>0.42430555555555555</v>
      </c>
      <c r="X73" s="14">
        <v>0.638888888888889</v>
      </c>
      <c r="Y73" s="12">
        <f>X73+(2/24)+3</f>
        <v>3.7222222222222223</v>
      </c>
      <c r="Z73" s="13">
        <f>750/(Y73*24)</f>
        <v>8.395522388059701</v>
      </c>
      <c r="AA73" s="12">
        <f>(X73-N73)+2</f>
        <v>1.9277777777777778</v>
      </c>
      <c r="AB73" s="13">
        <f>375/(AA73*24)</f>
        <v>8.105187319884726</v>
      </c>
    </row>
    <row r="74" spans="1:28" s="11" customFormat="1" ht="12.75">
      <c r="A74" s="11" t="s">
        <v>206</v>
      </c>
      <c r="B74" s="11" t="s">
        <v>207</v>
      </c>
      <c r="C74" s="11" t="s">
        <v>6</v>
      </c>
      <c r="D74" s="11">
        <v>4878</v>
      </c>
      <c r="E74" s="14">
        <v>0.9166666666666666</v>
      </c>
      <c r="G74" s="14" t="s">
        <v>208</v>
      </c>
      <c r="H74" s="14">
        <v>0.5965277777777778</v>
      </c>
      <c r="I74" s="14">
        <v>0.7375</v>
      </c>
      <c r="J74" s="14">
        <v>0.9618055555555555</v>
      </c>
      <c r="K74" s="12">
        <f>J74+(2/24)</f>
        <v>1.0451388888888888</v>
      </c>
      <c r="L74" s="13">
        <f t="shared" si="14"/>
        <v>10.923588039867111</v>
      </c>
      <c r="M74" s="14">
        <v>0.2548611111111111</v>
      </c>
      <c r="N74" s="14">
        <v>0.5888888888888889</v>
      </c>
      <c r="O74" s="12">
        <f>N74+(2/24)+1</f>
        <v>1.6722222222222223</v>
      </c>
      <c r="P74" s="13">
        <f>375/(O74*24)</f>
        <v>9.343853820598007</v>
      </c>
      <c r="Q74" s="14">
        <v>0.8298611111111112</v>
      </c>
      <c r="R74" s="14">
        <v>0.08888888888888889</v>
      </c>
      <c r="S74" s="14">
        <v>0.4527777777777778</v>
      </c>
      <c r="T74" s="14">
        <v>0.625</v>
      </c>
      <c r="U74" s="14">
        <v>0.8868055555555556</v>
      </c>
      <c r="V74" s="14">
        <v>0.1826388888888889</v>
      </c>
      <c r="W74" s="14">
        <v>0.40208333333333335</v>
      </c>
      <c r="X74" s="14">
        <v>0.6319444444444444</v>
      </c>
      <c r="Y74" s="12">
        <f>X74+(2/24)+3</f>
        <v>3.7152777777777777</v>
      </c>
      <c r="Z74" s="13">
        <f>750/(Y74*24)</f>
        <v>8.41121495327103</v>
      </c>
      <c r="AA74" s="12">
        <f>(X74-N74)+2</f>
        <v>2.0430555555555556</v>
      </c>
      <c r="AB74" s="13">
        <f>375/(AA74*24)</f>
        <v>7.647858599592115</v>
      </c>
    </row>
    <row r="75" spans="1:28" s="11" customFormat="1" ht="12.75">
      <c r="A75" s="11" t="s">
        <v>168</v>
      </c>
      <c r="B75" s="11" t="s">
        <v>169</v>
      </c>
      <c r="C75" s="11" t="s">
        <v>6</v>
      </c>
      <c r="D75" s="11">
        <v>4876</v>
      </c>
      <c r="E75" s="14">
        <v>0.9166666666666666</v>
      </c>
      <c r="G75" s="14">
        <v>0.3201388888888889</v>
      </c>
      <c r="H75" s="14">
        <v>0.525</v>
      </c>
      <c r="I75" s="14">
        <v>0.7159722222222222</v>
      </c>
      <c r="J75" s="14">
        <v>0.9618055555555555</v>
      </c>
      <c r="K75" s="12">
        <f>J75+(2/24)</f>
        <v>1.0451388888888888</v>
      </c>
      <c r="L75" s="13">
        <f t="shared" si="14"/>
        <v>10.923588039867111</v>
      </c>
      <c r="M75" s="14" t="s">
        <v>191</v>
      </c>
      <c r="N75" s="14" t="s">
        <v>191</v>
      </c>
      <c r="O75" s="14" t="s">
        <v>191</v>
      </c>
      <c r="P75" s="14" t="s">
        <v>191</v>
      </c>
      <c r="Q75" s="14" t="s">
        <v>191</v>
      </c>
      <c r="R75" s="14" t="s">
        <v>191</v>
      </c>
      <c r="S75" s="14" t="s">
        <v>191</v>
      </c>
      <c r="T75" s="14" t="s">
        <v>191</v>
      </c>
      <c r="U75" s="14" t="s">
        <v>191</v>
      </c>
      <c r="V75" s="14" t="s">
        <v>191</v>
      </c>
      <c r="W75" s="14" t="s">
        <v>191</v>
      </c>
      <c r="X75" s="14" t="s">
        <v>191</v>
      </c>
      <c r="Y75" s="14" t="s">
        <v>191</v>
      </c>
      <c r="Z75" s="14" t="s">
        <v>191</v>
      </c>
      <c r="AA75" s="12" t="s">
        <v>191</v>
      </c>
      <c r="AB75" s="14" t="s">
        <v>191</v>
      </c>
    </row>
    <row r="76" spans="1:28" s="11" customFormat="1" ht="12.75">
      <c r="A76" s="11" t="s">
        <v>189</v>
      </c>
      <c r="B76" s="11" t="s">
        <v>190</v>
      </c>
      <c r="C76" s="11" t="s">
        <v>6</v>
      </c>
      <c r="D76" s="11">
        <v>4697</v>
      </c>
      <c r="E76" s="14">
        <v>0.9166666666666666</v>
      </c>
      <c r="G76" s="14">
        <v>0.3847222222222222</v>
      </c>
      <c r="H76" s="14">
        <v>0.5902777777777778</v>
      </c>
      <c r="I76" s="14">
        <v>0.7208333333333333</v>
      </c>
      <c r="J76" s="14">
        <v>0.9131944444444445</v>
      </c>
      <c r="K76" s="12">
        <f>J76+(2/24)</f>
        <v>0.9965277777777779</v>
      </c>
      <c r="L76" s="13">
        <f t="shared" si="14"/>
        <v>11.456445993031357</v>
      </c>
      <c r="M76" s="14">
        <v>0.1388888888888889</v>
      </c>
      <c r="N76" s="14">
        <v>0.53125</v>
      </c>
      <c r="O76" s="12">
        <f aca="true" t="shared" si="15" ref="O76:O82">N76+(2/24)+1</f>
        <v>1.6145833333333335</v>
      </c>
      <c r="P76" s="13">
        <f aca="true" t="shared" si="16" ref="P76:P82">375/(O76*24)</f>
        <v>9.67741935483871</v>
      </c>
      <c r="Q76" s="14">
        <v>0.7222222222222222</v>
      </c>
      <c r="R76" s="14">
        <v>0.9284722222222223</v>
      </c>
      <c r="S76" s="14">
        <v>0.475</v>
      </c>
      <c r="T76" s="14">
        <v>0.6013888888888889</v>
      </c>
      <c r="U76" s="14">
        <v>0.8027777777777777</v>
      </c>
      <c r="V76" s="14">
        <v>0.03333333333333333</v>
      </c>
      <c r="W76" s="14">
        <v>0.4159722222222222</v>
      </c>
      <c r="X76" s="14">
        <v>0.6166666666666667</v>
      </c>
      <c r="Y76" s="12">
        <f>X76+(2/24)+3</f>
        <v>3.7</v>
      </c>
      <c r="Z76" s="13">
        <f>750/(Y76*24)</f>
        <v>8.445945945945946</v>
      </c>
      <c r="AA76" s="12">
        <f>(X76-N76)+2</f>
        <v>2.0854166666666667</v>
      </c>
      <c r="AB76" s="13">
        <f>375/(AA76*24)</f>
        <v>7.492507492507493</v>
      </c>
    </row>
    <row r="77" spans="1:29" ht="12.75">
      <c r="A77" s="3" t="s">
        <v>87</v>
      </c>
      <c r="B77" s="3" t="s">
        <v>88</v>
      </c>
      <c r="C77" s="3" t="s">
        <v>6</v>
      </c>
      <c r="D77" s="3">
        <v>3388</v>
      </c>
      <c r="E77" s="14">
        <v>0.9166666666666666</v>
      </c>
      <c r="F77" s="3" t="s">
        <v>5</v>
      </c>
      <c r="G77" s="10">
        <v>0.34097222222222223</v>
      </c>
      <c r="H77" s="10">
        <v>0.5625</v>
      </c>
      <c r="I77" s="10">
        <v>0.6916666666666668</v>
      </c>
      <c r="J77" s="10">
        <v>0.8708333333333332</v>
      </c>
      <c r="K77" s="12">
        <f>J77+(2/24)</f>
        <v>0.9541666666666666</v>
      </c>
      <c r="L77" s="13">
        <f t="shared" si="14"/>
        <v>11.965065502183407</v>
      </c>
      <c r="M77" s="10">
        <v>0.2986111111111111</v>
      </c>
      <c r="N77" s="10">
        <v>0.5076388888888889</v>
      </c>
      <c r="O77" s="12">
        <f t="shared" si="15"/>
        <v>1.5909722222222222</v>
      </c>
      <c r="P77" s="13">
        <f t="shared" si="16"/>
        <v>9.821038847664774</v>
      </c>
      <c r="Q77" s="10">
        <v>0.7159722222222222</v>
      </c>
      <c r="R77" s="10">
        <v>0.8958333333333334</v>
      </c>
      <c r="S77" s="10">
        <v>0.29444444444444445</v>
      </c>
      <c r="T77" s="10">
        <v>0.4472222222222222</v>
      </c>
      <c r="U77" s="10">
        <v>0.6590277777777778</v>
      </c>
      <c r="V77" s="10">
        <v>0.8694444444444445</v>
      </c>
      <c r="W77" s="10">
        <v>0.21597222222222223</v>
      </c>
      <c r="X77" s="10">
        <v>0.3965277777777778</v>
      </c>
      <c r="Y77" s="12">
        <f>X77+(2/24)+3</f>
        <v>3.479861111111111</v>
      </c>
      <c r="Z77" s="13">
        <f>750/(Y77*24)</f>
        <v>8.980243464378368</v>
      </c>
      <c r="AA77" s="12">
        <f>(X77-N77)+2</f>
        <v>1.8888888888888888</v>
      </c>
      <c r="AB77" s="13">
        <f>375/(AA77*24)</f>
        <v>8.272058823529413</v>
      </c>
      <c r="AC77" s="3" t="s">
        <v>5</v>
      </c>
    </row>
    <row r="78" spans="1:28" ht="12.75">
      <c r="A78" s="3" t="s">
        <v>212</v>
      </c>
      <c r="B78" s="3" t="s">
        <v>213</v>
      </c>
      <c r="C78" s="3" t="s">
        <v>6</v>
      </c>
      <c r="D78" s="3">
        <v>4681</v>
      </c>
      <c r="E78" s="14">
        <v>0.9166666666666666</v>
      </c>
      <c r="G78" s="10" t="s">
        <v>208</v>
      </c>
      <c r="H78" s="10" t="s">
        <v>208</v>
      </c>
      <c r="I78" s="10" t="s">
        <v>208</v>
      </c>
      <c r="J78" s="10" t="s">
        <v>208</v>
      </c>
      <c r="K78" s="10" t="s">
        <v>208</v>
      </c>
      <c r="L78" s="10" t="s">
        <v>208</v>
      </c>
      <c r="M78" s="10" t="s">
        <v>208</v>
      </c>
      <c r="N78" s="10" t="s">
        <v>208</v>
      </c>
      <c r="O78" s="10" t="s">
        <v>208</v>
      </c>
      <c r="P78" s="10" t="s">
        <v>208</v>
      </c>
      <c r="Q78" s="10" t="s">
        <v>208</v>
      </c>
      <c r="R78" s="10" t="s">
        <v>208</v>
      </c>
      <c r="S78" s="10">
        <v>0.4875</v>
      </c>
      <c r="T78" s="10">
        <v>0.6145833333333334</v>
      </c>
      <c r="U78" s="10">
        <v>0.8701388888888889</v>
      </c>
      <c r="V78" s="10">
        <v>0.2520833333333333</v>
      </c>
      <c r="W78" s="10">
        <v>0.43472222222222223</v>
      </c>
      <c r="X78" s="10">
        <v>0.6201388888888889</v>
      </c>
      <c r="Y78" s="12">
        <f>X78+(2/24)+3</f>
        <v>3.7034722222222225</v>
      </c>
      <c r="Z78" s="13">
        <f>750/(Y78*24)</f>
        <v>8.438027376711045</v>
      </c>
      <c r="AA78" s="12" t="s">
        <v>208</v>
      </c>
      <c r="AB78" s="12" t="s">
        <v>208</v>
      </c>
    </row>
    <row r="79" spans="1:28" ht="12.75">
      <c r="A79" s="3" t="s">
        <v>171</v>
      </c>
      <c r="B79" s="3" t="s">
        <v>172</v>
      </c>
      <c r="C79" s="3" t="s">
        <v>6</v>
      </c>
      <c r="D79" s="3">
        <v>3350</v>
      </c>
      <c r="E79" s="14">
        <v>0.9166666666666666</v>
      </c>
      <c r="G79" s="10">
        <v>0.3076388888888889</v>
      </c>
      <c r="H79" s="10">
        <v>0.5472222222222222</v>
      </c>
      <c r="I79" s="10">
        <v>0.7145833333333332</v>
      </c>
      <c r="J79" s="10">
        <v>0.9180555555555556</v>
      </c>
      <c r="K79" s="12">
        <f>J79+(2/24)</f>
        <v>1.0013888888888889</v>
      </c>
      <c r="L79" s="13">
        <f t="shared" si="14"/>
        <v>11.400832177531207</v>
      </c>
      <c r="M79" s="10">
        <v>0.39444444444444443</v>
      </c>
      <c r="N79" s="10">
        <v>0.6361111111111112</v>
      </c>
      <c r="O79" s="12">
        <f t="shared" si="15"/>
        <v>1.7194444444444446</v>
      </c>
      <c r="P79" s="13">
        <f t="shared" si="16"/>
        <v>9.08723747980614</v>
      </c>
      <c r="Q79" s="10">
        <v>0.8402777777777778</v>
      </c>
      <c r="R79" s="10">
        <v>0.041666666666666664</v>
      </c>
      <c r="S79" s="10">
        <v>0.5479166666666667</v>
      </c>
      <c r="T79" s="10">
        <v>0.688888888888889</v>
      </c>
      <c r="U79" s="10">
        <v>0.9326388888888889</v>
      </c>
      <c r="V79" s="10">
        <v>0.18888888888888888</v>
      </c>
      <c r="W79" s="10">
        <v>0.40138888888888885</v>
      </c>
      <c r="X79" s="10">
        <v>0.607638888888889</v>
      </c>
      <c r="Y79" s="12">
        <f>X79+(2/24)+3</f>
        <v>3.6909722222222223</v>
      </c>
      <c r="Z79" s="13">
        <f>750/(Y79*24)</f>
        <v>8.466603951081844</v>
      </c>
      <c r="AA79" s="12">
        <f>(X79-N79)+2</f>
        <v>1.9715277777777778</v>
      </c>
      <c r="AB79" s="13">
        <f>375/(AA79*24)</f>
        <v>7.925325818950335</v>
      </c>
    </row>
    <row r="80" spans="1:28" ht="12.75">
      <c r="A80" s="3" t="s">
        <v>146</v>
      </c>
      <c r="B80" s="3" t="s">
        <v>147</v>
      </c>
      <c r="C80" s="3" t="s">
        <v>6</v>
      </c>
      <c r="D80" s="3">
        <v>4867</v>
      </c>
      <c r="E80" s="14">
        <v>0.9166666666666666</v>
      </c>
      <c r="G80" s="10">
        <v>0.3826388888888889</v>
      </c>
      <c r="H80" s="10">
        <v>0.6125</v>
      </c>
      <c r="I80" s="10">
        <v>0.7868055555555555</v>
      </c>
      <c r="J80" s="10">
        <v>0.0006944444444444445</v>
      </c>
      <c r="K80" s="12">
        <f>J80+(2/24)+1</f>
        <v>1.0840277777777778</v>
      </c>
      <c r="L80" s="13">
        <f t="shared" si="14"/>
        <v>10.531710442024345</v>
      </c>
      <c r="M80" s="10">
        <v>0.3069444444444444</v>
      </c>
      <c r="N80" s="10">
        <v>0.55</v>
      </c>
      <c r="O80" s="12">
        <f t="shared" si="15"/>
        <v>1.6333333333333333</v>
      </c>
      <c r="P80" s="13">
        <f t="shared" si="16"/>
        <v>9.566326530612244</v>
      </c>
      <c r="Q80" s="10">
        <v>0.8298611111111112</v>
      </c>
      <c r="R80" s="10">
        <v>0.12986111111111112</v>
      </c>
      <c r="S80" s="10">
        <v>0.48333333333333334</v>
      </c>
      <c r="T80" s="10">
        <v>0.7104166666666667</v>
      </c>
      <c r="U80" s="10">
        <v>0.9402777777777778</v>
      </c>
      <c r="V80" s="10">
        <v>0.20902777777777778</v>
      </c>
      <c r="W80" s="10">
        <v>0.41111111111111115</v>
      </c>
      <c r="X80" s="10">
        <v>0.6375</v>
      </c>
      <c r="Y80" s="12">
        <f>X80+(2/24)+3</f>
        <v>3.720833333333333</v>
      </c>
      <c r="Z80" s="13">
        <f>750/(Y80*24)</f>
        <v>8.3986562150056</v>
      </c>
      <c r="AA80" s="12">
        <f>(X80-N80)+2</f>
        <v>2.0875</v>
      </c>
      <c r="AB80" s="13">
        <f>375/(AA80*24)</f>
        <v>7.4850299401197615</v>
      </c>
    </row>
    <row r="81" spans="1:28" ht="12.75">
      <c r="A81" s="3" t="s">
        <v>100</v>
      </c>
      <c r="B81" s="3" t="s">
        <v>101</v>
      </c>
      <c r="C81" s="3" t="s">
        <v>6</v>
      </c>
      <c r="D81" s="3">
        <v>7462</v>
      </c>
      <c r="E81" s="14">
        <v>0.9166666666666666</v>
      </c>
      <c r="G81" s="10" t="s">
        <v>208</v>
      </c>
      <c r="H81" s="10">
        <v>0.4465277777777778</v>
      </c>
      <c r="I81" s="10">
        <v>0.5729166666666666</v>
      </c>
      <c r="J81" s="10">
        <v>0.7402777777777777</v>
      </c>
      <c r="K81" s="12">
        <f>J81+(2/24)</f>
        <v>0.8236111111111111</v>
      </c>
      <c r="L81" s="13">
        <f t="shared" si="14"/>
        <v>13.861720067453627</v>
      </c>
      <c r="M81" s="10">
        <v>0.9354166666666667</v>
      </c>
      <c r="N81" s="10">
        <v>0.16666666666666666</v>
      </c>
      <c r="O81" s="12">
        <f t="shared" si="15"/>
        <v>1.25</v>
      </c>
      <c r="P81" s="13">
        <f t="shared" si="16"/>
        <v>12.5</v>
      </c>
      <c r="Q81" s="10">
        <v>0.47222222222222227</v>
      </c>
      <c r="R81" s="10">
        <v>0.6291666666666667</v>
      </c>
      <c r="S81" s="10">
        <v>0.8256944444444444</v>
      </c>
      <c r="T81" s="10">
        <v>0.9506944444444444</v>
      </c>
      <c r="U81" s="10" t="s">
        <v>208</v>
      </c>
      <c r="V81" s="10">
        <v>0.5236111111111111</v>
      </c>
      <c r="W81" s="10">
        <v>0.6701388888888888</v>
      </c>
      <c r="X81" s="10">
        <v>0.8180555555555555</v>
      </c>
      <c r="Y81" s="12">
        <f>X81+(2/24)+2</f>
        <v>2.901388888888889</v>
      </c>
      <c r="Z81" s="13">
        <f>750/(Y81*24)</f>
        <v>10.77070368597415</v>
      </c>
      <c r="AA81" s="12">
        <f>(X81-N81)+1</f>
        <v>1.651388888888889</v>
      </c>
      <c r="AB81" s="13">
        <f>375/(AA81*24)</f>
        <v>9.461732548359965</v>
      </c>
    </row>
    <row r="82" spans="1:30" ht="12.75">
      <c r="A82" s="3" t="s">
        <v>65</v>
      </c>
      <c r="B82" s="3" t="s">
        <v>29</v>
      </c>
      <c r="C82" s="3" t="s">
        <v>6</v>
      </c>
      <c r="D82" s="3">
        <v>4865</v>
      </c>
      <c r="E82" s="14">
        <v>0.9166666666666666</v>
      </c>
      <c r="G82" s="10">
        <v>0.37222222222222223</v>
      </c>
      <c r="H82" s="10">
        <v>0.6020833333333333</v>
      </c>
      <c r="I82" s="10">
        <v>0.7673611111111112</v>
      </c>
      <c r="J82" s="10">
        <v>0.9958333333333332</v>
      </c>
      <c r="K82" s="12">
        <f>J82+(2/24)</f>
        <v>1.0791666666666666</v>
      </c>
      <c r="L82" s="13">
        <f t="shared" si="14"/>
        <v>10.57915057915058</v>
      </c>
      <c r="M82" s="10">
        <v>0.37083333333333335</v>
      </c>
      <c r="N82" s="10">
        <v>0.6340277777777777</v>
      </c>
      <c r="O82" s="12">
        <f t="shared" si="15"/>
        <v>1.7173611111111111</v>
      </c>
      <c r="P82" s="13">
        <f t="shared" si="16"/>
        <v>9.098261221188839</v>
      </c>
      <c r="Q82" s="10">
        <v>0.9368055555555556</v>
      </c>
      <c r="R82" s="10" t="s">
        <v>191</v>
      </c>
      <c r="S82" s="10" t="s">
        <v>191</v>
      </c>
      <c r="T82" s="10" t="s">
        <v>191</v>
      </c>
      <c r="U82" s="10" t="s">
        <v>191</v>
      </c>
      <c r="V82" s="10" t="s">
        <v>191</v>
      </c>
      <c r="W82" s="10" t="s">
        <v>191</v>
      </c>
      <c r="X82" s="10" t="s">
        <v>191</v>
      </c>
      <c r="Y82" s="15" t="s">
        <v>191</v>
      </c>
      <c r="Z82" s="13" t="s">
        <v>191</v>
      </c>
      <c r="AA82" s="12" t="s">
        <v>191</v>
      </c>
      <c r="AB82" s="13" t="s">
        <v>191</v>
      </c>
      <c r="AC82" s="3" t="s">
        <v>5</v>
      </c>
      <c r="AD82" s="3" t="s">
        <v>5</v>
      </c>
    </row>
    <row r="83" spans="1:28" ht="12.75">
      <c r="A83" s="3" t="s">
        <v>89</v>
      </c>
      <c r="B83" s="3" t="s">
        <v>90</v>
      </c>
      <c r="C83" s="3" t="s">
        <v>6</v>
      </c>
      <c r="D83" s="3">
        <v>4788</v>
      </c>
      <c r="E83" s="14">
        <v>0.9166666666666666</v>
      </c>
      <c r="F83" s="3" t="s">
        <v>5</v>
      </c>
      <c r="G83" s="10">
        <v>0.375</v>
      </c>
      <c r="H83" s="10">
        <v>0.5902777777777778</v>
      </c>
      <c r="I83" s="10">
        <v>0.7277777777777777</v>
      </c>
      <c r="J83" s="10" t="s">
        <v>191</v>
      </c>
      <c r="K83" s="10" t="s">
        <v>191</v>
      </c>
      <c r="L83" s="10" t="s">
        <v>191</v>
      </c>
      <c r="M83" s="10" t="s">
        <v>191</v>
      </c>
      <c r="N83" s="10" t="s">
        <v>191</v>
      </c>
      <c r="O83" s="10" t="s">
        <v>191</v>
      </c>
      <c r="P83" s="10" t="s">
        <v>191</v>
      </c>
      <c r="Q83" s="10" t="s">
        <v>191</v>
      </c>
      <c r="R83" s="10" t="s">
        <v>191</v>
      </c>
      <c r="S83" s="10" t="s">
        <v>191</v>
      </c>
      <c r="T83" s="10" t="s">
        <v>191</v>
      </c>
      <c r="U83" s="10" t="s">
        <v>191</v>
      </c>
      <c r="V83" s="10" t="s">
        <v>191</v>
      </c>
      <c r="W83" s="10" t="s">
        <v>191</v>
      </c>
      <c r="X83" s="10" t="s">
        <v>191</v>
      </c>
      <c r="Y83" s="10" t="s">
        <v>191</v>
      </c>
      <c r="Z83" s="10" t="s">
        <v>191</v>
      </c>
      <c r="AA83" s="12" t="s">
        <v>191</v>
      </c>
      <c r="AB83" s="10" t="s">
        <v>191</v>
      </c>
    </row>
    <row r="84" spans="1:30" ht="12.75">
      <c r="A84" s="3" t="s">
        <v>95</v>
      </c>
      <c r="B84" s="3" t="s">
        <v>23</v>
      </c>
      <c r="C84" s="3" t="s">
        <v>6</v>
      </c>
      <c r="D84" s="3">
        <v>7486</v>
      </c>
      <c r="E84" s="14">
        <v>0.9166666666666666</v>
      </c>
      <c r="G84" s="10">
        <v>0.27569444444444446</v>
      </c>
      <c r="H84" s="10">
        <v>0.44027777777777777</v>
      </c>
      <c r="I84" s="10">
        <v>0.5416666666666666</v>
      </c>
      <c r="J84" s="10">
        <v>0.8166666666666668</v>
      </c>
      <c r="K84" s="12">
        <f>J84+(2/24)</f>
        <v>0.9000000000000001</v>
      </c>
      <c r="L84" s="13">
        <f aca="true" t="shared" si="17" ref="L84:L93">274/(K84*24)</f>
        <v>12.685185185185185</v>
      </c>
      <c r="M84" s="10">
        <v>0.024305555555555556</v>
      </c>
      <c r="N84" s="10">
        <v>0.3972222222222222</v>
      </c>
      <c r="O84" s="12">
        <f aca="true" t="shared" si="18" ref="O84:O93">N84+(2/24)+1</f>
        <v>1.4805555555555556</v>
      </c>
      <c r="P84" s="13">
        <f aca="true" t="shared" si="19" ref="P84:P93">375/(O84*24)</f>
        <v>10.553470919324578</v>
      </c>
      <c r="Q84" s="10">
        <v>0.6222222222222222</v>
      </c>
      <c r="R84" s="10">
        <v>0.80625</v>
      </c>
      <c r="S84" s="10">
        <v>0.9972222222222222</v>
      </c>
      <c r="T84" s="10">
        <v>0.3125</v>
      </c>
      <c r="U84" s="10">
        <v>0.5104166666666666</v>
      </c>
      <c r="V84" s="10">
        <v>0.7041666666666666</v>
      </c>
      <c r="W84" s="10">
        <v>0.8777777777777778</v>
      </c>
      <c r="X84" s="10">
        <v>0.052083333333333336</v>
      </c>
      <c r="Y84" s="12">
        <f>X84+(2/24)+3</f>
        <v>3.1354166666666665</v>
      </c>
      <c r="Z84" s="13">
        <f>750/(Y84*24)</f>
        <v>9.966777408637874</v>
      </c>
      <c r="AA84" s="12">
        <f>(X84-N84)+2</f>
        <v>1.6548611111111111</v>
      </c>
      <c r="AB84" s="13">
        <f>375/(AA84*24)</f>
        <v>9.441879983214434</v>
      </c>
      <c r="AC84" s="3" t="s">
        <v>5</v>
      </c>
      <c r="AD84" s="3" t="s">
        <v>5</v>
      </c>
    </row>
    <row r="85" spans="1:28" ht="12.75">
      <c r="A85" s="3" t="s">
        <v>215</v>
      </c>
      <c r="B85" s="3" t="s">
        <v>216</v>
      </c>
      <c r="C85" s="3" t="s">
        <v>217</v>
      </c>
      <c r="D85" s="3">
        <v>4825</v>
      </c>
      <c r="E85" s="14">
        <v>0.9166666666666666</v>
      </c>
      <c r="G85" s="10" t="s">
        <v>208</v>
      </c>
      <c r="H85" s="10" t="s">
        <v>208</v>
      </c>
      <c r="I85" s="10" t="s">
        <v>208</v>
      </c>
      <c r="J85" s="10" t="s">
        <v>208</v>
      </c>
      <c r="K85" s="12" t="s">
        <v>208</v>
      </c>
      <c r="L85" s="13" t="s">
        <v>208</v>
      </c>
      <c r="M85" s="10" t="s">
        <v>208</v>
      </c>
      <c r="N85" s="10" t="s">
        <v>208</v>
      </c>
      <c r="O85" s="12" t="s">
        <v>208</v>
      </c>
      <c r="P85" s="13" t="s">
        <v>208</v>
      </c>
      <c r="Q85" s="10" t="s">
        <v>208</v>
      </c>
      <c r="R85" s="10" t="s">
        <v>208</v>
      </c>
      <c r="S85" s="10" t="s">
        <v>208</v>
      </c>
      <c r="T85" s="10">
        <v>0.5298611111111111</v>
      </c>
      <c r="U85" s="10">
        <v>0.7930555555555556</v>
      </c>
      <c r="V85" s="10">
        <v>0.18541666666666667</v>
      </c>
      <c r="W85" s="10">
        <v>0.5027777777777778</v>
      </c>
      <c r="X85" s="10">
        <v>0.6673611111111111</v>
      </c>
      <c r="Y85" s="12">
        <f>X85+(2/24)+3</f>
        <v>3.7506944444444446</v>
      </c>
      <c r="Z85" s="13">
        <f>750/(Y85*24)</f>
        <v>8.331790409183485</v>
      </c>
      <c r="AA85" s="12" t="s">
        <v>208</v>
      </c>
      <c r="AB85" s="13" t="s">
        <v>208</v>
      </c>
    </row>
    <row r="86" spans="1:28" ht="12.75">
      <c r="A86" s="3" t="s">
        <v>116</v>
      </c>
      <c r="B86" s="3" t="s">
        <v>126</v>
      </c>
      <c r="C86" s="3" t="s">
        <v>127</v>
      </c>
      <c r="D86" s="3">
        <v>4854</v>
      </c>
      <c r="E86" s="14">
        <v>0.9166666666666666</v>
      </c>
      <c r="G86" s="10">
        <v>0.3729166666666666</v>
      </c>
      <c r="H86" s="10">
        <v>0.6513888888888889</v>
      </c>
      <c r="I86" s="10">
        <v>0.7895833333333333</v>
      </c>
      <c r="J86" s="10">
        <v>0.035416666666666666</v>
      </c>
      <c r="K86" s="12">
        <f>J86+(2/24)+1</f>
        <v>1.11875</v>
      </c>
      <c r="L86" s="13">
        <f t="shared" si="17"/>
        <v>10.204841713221603</v>
      </c>
      <c r="M86" s="10">
        <v>0.37222222222222223</v>
      </c>
      <c r="N86" s="10">
        <v>0.5875</v>
      </c>
      <c r="O86" s="12">
        <f t="shared" si="18"/>
        <v>1.6708333333333334</v>
      </c>
      <c r="P86" s="13">
        <f t="shared" si="19"/>
        <v>9.351620947630922</v>
      </c>
      <c r="Q86" s="10">
        <v>0.8104166666666667</v>
      </c>
      <c r="R86" s="10">
        <v>0.05555555555555555</v>
      </c>
      <c r="S86" s="10">
        <v>0.4513888888888889</v>
      </c>
      <c r="T86" s="10">
        <v>0.6270833333333333</v>
      </c>
      <c r="U86" s="10">
        <v>0.8944444444444444</v>
      </c>
      <c r="V86" s="10">
        <v>0.2041666666666667</v>
      </c>
      <c r="W86" s="10">
        <v>0.44027777777777777</v>
      </c>
      <c r="X86" s="10">
        <v>0.6576388888888889</v>
      </c>
      <c r="Y86" s="12">
        <f>X86+(2/24)+3</f>
        <v>3.740972222222222</v>
      </c>
      <c r="Z86" s="13">
        <f>750/(Y86*24)</f>
        <v>8.353443475032487</v>
      </c>
      <c r="AA86" s="12">
        <f>(X86-N86)+2</f>
        <v>2.0701388888888888</v>
      </c>
      <c r="AB86" s="13">
        <f>375/(AA86*24)</f>
        <v>7.547802750754781</v>
      </c>
    </row>
    <row r="87" spans="1:29" ht="12.75">
      <c r="A87" s="3" t="s">
        <v>17</v>
      </c>
      <c r="B87" s="3" t="s">
        <v>18</v>
      </c>
      <c r="C87" s="3" t="s">
        <v>6</v>
      </c>
      <c r="D87" s="3">
        <v>4799</v>
      </c>
      <c r="E87" s="14">
        <v>0.9166666666666666</v>
      </c>
      <c r="G87" s="10">
        <v>0.3347222222222222</v>
      </c>
      <c r="H87" s="10">
        <v>0.5541666666666667</v>
      </c>
      <c r="I87" s="10">
        <v>0.7083333333333334</v>
      </c>
      <c r="J87" s="10">
        <v>0.9333333333333332</v>
      </c>
      <c r="K87" s="12">
        <f aca="true" t="shared" si="20" ref="K87:K93">J87+(2/24)</f>
        <v>1.0166666666666666</v>
      </c>
      <c r="L87" s="13">
        <f t="shared" si="17"/>
        <v>11.229508196721312</v>
      </c>
      <c r="M87" s="10">
        <v>0.29305555555555557</v>
      </c>
      <c r="N87" s="10">
        <v>0.5423611111111112</v>
      </c>
      <c r="O87" s="12">
        <f t="shared" si="18"/>
        <v>1.6256944444444446</v>
      </c>
      <c r="P87" s="13">
        <f t="shared" si="19"/>
        <v>9.611277231952158</v>
      </c>
      <c r="Q87" s="10">
        <v>0.8027777777777777</v>
      </c>
      <c r="R87" s="10">
        <v>0.042361111111111106</v>
      </c>
      <c r="S87" s="10">
        <v>0.3888888888888889</v>
      </c>
      <c r="T87" s="10">
        <v>0.5826388888888888</v>
      </c>
      <c r="U87" s="10">
        <v>0.8888888888888888</v>
      </c>
      <c r="V87" s="10">
        <v>0.15972222222222224</v>
      </c>
      <c r="W87" s="10">
        <v>0.4159722222222222</v>
      </c>
      <c r="X87" s="10">
        <v>0.6340277777777777</v>
      </c>
      <c r="Y87" s="12">
        <f>X87+(2/24)+3</f>
        <v>3.717361111111111</v>
      </c>
      <c r="Z87" s="13">
        <f>750/(Y87*24)</f>
        <v>8.406501027461237</v>
      </c>
      <c r="AA87" s="12">
        <f>(X87-N87)+2</f>
        <v>2.091666666666667</v>
      </c>
      <c r="AB87" s="13">
        <f>375/(AA87*24)</f>
        <v>7.47011952191235</v>
      </c>
      <c r="AC87" s="3" t="s">
        <v>5</v>
      </c>
    </row>
    <row r="88" spans="1:28" ht="12.75">
      <c r="A88" s="3" t="s">
        <v>175</v>
      </c>
      <c r="B88" s="3" t="s">
        <v>176</v>
      </c>
      <c r="C88" s="3" t="s">
        <v>6</v>
      </c>
      <c r="D88" s="3">
        <v>7367</v>
      </c>
      <c r="E88" s="14">
        <v>0.9166666666666666</v>
      </c>
      <c r="G88" s="10">
        <v>0.3055555555555555</v>
      </c>
      <c r="H88" s="10">
        <v>0.5291666666666667</v>
      </c>
      <c r="I88" s="10">
        <v>0.686111111111111</v>
      </c>
      <c r="J88" s="10">
        <v>0.9138888888888889</v>
      </c>
      <c r="K88" s="12">
        <f t="shared" si="20"/>
        <v>0.9972222222222222</v>
      </c>
      <c r="L88" s="13">
        <f t="shared" si="17"/>
        <v>11.448467966573816</v>
      </c>
      <c r="M88" s="10">
        <v>0.29444444444444445</v>
      </c>
      <c r="N88" s="10">
        <v>0.5534722222222223</v>
      </c>
      <c r="O88" s="12">
        <f t="shared" si="18"/>
        <v>1.6368055555555556</v>
      </c>
      <c r="P88" s="13">
        <f t="shared" si="19"/>
        <v>9.546033092914723</v>
      </c>
      <c r="Q88" s="10">
        <v>0.7861111111111111</v>
      </c>
      <c r="R88" s="10">
        <v>0.001388888888888889</v>
      </c>
      <c r="S88" s="10">
        <v>0.4131944444444444</v>
      </c>
      <c r="T88" s="10">
        <v>0.576388888888889</v>
      </c>
      <c r="U88" s="10" t="s">
        <v>208</v>
      </c>
      <c r="V88" s="10">
        <v>0.004166666666666667</v>
      </c>
      <c r="W88" s="10">
        <v>0.32708333333333334</v>
      </c>
      <c r="X88" s="10">
        <v>0.5152777777777778</v>
      </c>
      <c r="Y88" s="12">
        <f>X88+(2/24)+3</f>
        <v>3.5986111111111114</v>
      </c>
      <c r="Z88" s="13">
        <f>750/(Y88*24)</f>
        <v>8.683905827865688</v>
      </c>
      <c r="AA88" s="12">
        <f>(X88-N88)+2</f>
        <v>1.9618055555555556</v>
      </c>
      <c r="AB88" s="13">
        <f>375/(AA88*24)</f>
        <v>7.964601769911504</v>
      </c>
    </row>
    <row r="89" spans="1:29" ht="12.75">
      <c r="A89" s="3" t="s">
        <v>21</v>
      </c>
      <c r="B89" s="3" t="s">
        <v>22</v>
      </c>
      <c r="C89" s="3" t="s">
        <v>6</v>
      </c>
      <c r="D89" s="3">
        <v>4798</v>
      </c>
      <c r="E89" s="14">
        <v>0.9166666666666666</v>
      </c>
      <c r="G89" s="10">
        <v>0.31527777777777777</v>
      </c>
      <c r="H89" s="10">
        <v>0.51875</v>
      </c>
      <c r="I89" s="10">
        <v>0.6506944444444445</v>
      </c>
      <c r="J89" s="10">
        <v>0.8493055555555555</v>
      </c>
      <c r="K89" s="12">
        <f t="shared" si="20"/>
        <v>0.9326388888888889</v>
      </c>
      <c r="L89" s="13">
        <f t="shared" si="17"/>
        <v>12.241250930752049</v>
      </c>
      <c r="M89" s="10">
        <v>0.05625</v>
      </c>
      <c r="N89" s="10">
        <v>0.4527777777777778</v>
      </c>
      <c r="O89" s="12">
        <f t="shared" si="18"/>
        <v>1.536111111111111</v>
      </c>
      <c r="P89" s="13">
        <f t="shared" si="19"/>
        <v>10.171790235081376</v>
      </c>
      <c r="Q89" s="10">
        <v>0.6826388888888889</v>
      </c>
      <c r="R89" s="10">
        <v>0.8479166666666668</v>
      </c>
      <c r="S89" s="10">
        <v>0.10625</v>
      </c>
      <c r="T89" s="10">
        <v>0.4055555555555555</v>
      </c>
      <c r="U89" s="10">
        <v>0.6291666666666667</v>
      </c>
      <c r="V89" s="10">
        <v>0.8354166666666667</v>
      </c>
      <c r="W89" s="10">
        <v>0.015277777777777777</v>
      </c>
      <c r="X89" s="10">
        <v>0.20069444444444443</v>
      </c>
      <c r="Y89" s="12">
        <f>X89+(2/24)+3</f>
        <v>3.2840277777777778</v>
      </c>
      <c r="Z89" s="13">
        <f>750/(Y89*24)</f>
        <v>9.515753859166843</v>
      </c>
      <c r="AA89" s="12">
        <f>(X89-N89)+2</f>
        <v>1.7479166666666668</v>
      </c>
      <c r="AB89" s="13">
        <f>375/(AA89*24)</f>
        <v>8.939213349225268</v>
      </c>
      <c r="AC89" s="3" t="s">
        <v>5</v>
      </c>
    </row>
    <row r="90" spans="1:28" ht="12.75">
      <c r="A90" s="3" t="s">
        <v>103</v>
      </c>
      <c r="B90" s="3" t="s">
        <v>104</v>
      </c>
      <c r="C90" s="3" t="s">
        <v>6</v>
      </c>
      <c r="D90" s="3">
        <v>3368</v>
      </c>
      <c r="E90" s="14">
        <v>0.9166666666666666</v>
      </c>
      <c r="G90" s="10">
        <v>0.25833333333333336</v>
      </c>
      <c r="H90" s="10">
        <v>0.43472222222222223</v>
      </c>
      <c r="I90" s="10">
        <v>0.5506944444444445</v>
      </c>
      <c r="J90" s="10">
        <v>0.7347222222222222</v>
      </c>
      <c r="K90" s="12">
        <f t="shared" si="20"/>
        <v>0.8180555555555555</v>
      </c>
      <c r="L90" s="13">
        <f t="shared" si="17"/>
        <v>13.955857385398982</v>
      </c>
      <c r="M90" s="10">
        <v>0.11041666666666666</v>
      </c>
      <c r="N90" s="10">
        <v>0.37847222222222227</v>
      </c>
      <c r="O90" s="12">
        <f t="shared" si="18"/>
        <v>1.4618055555555556</v>
      </c>
      <c r="P90" s="13">
        <f t="shared" si="19"/>
        <v>10.688836104513063</v>
      </c>
      <c r="Q90" s="10">
        <v>0.5875</v>
      </c>
      <c r="R90" s="10">
        <v>0.7708333333333334</v>
      </c>
      <c r="S90" s="10">
        <v>0.19236111111111112</v>
      </c>
      <c r="T90" s="10">
        <v>0.3763888888888889</v>
      </c>
      <c r="U90" s="10">
        <v>0.6180555555555556</v>
      </c>
      <c r="V90" s="10">
        <v>0.8541666666666666</v>
      </c>
      <c r="W90" s="10">
        <v>0.2923611111111111</v>
      </c>
      <c r="X90" s="10">
        <v>0.4763888888888889</v>
      </c>
      <c r="Y90" s="12">
        <f>X90+(2/24)+3</f>
        <v>3.5597222222222222</v>
      </c>
      <c r="Z90" s="13">
        <f>750/(Y90*24)</f>
        <v>8.778774873195474</v>
      </c>
      <c r="AA90" s="12">
        <f>(X90-N90)+2</f>
        <v>2.0979166666666664</v>
      </c>
      <c r="AB90" s="13">
        <f>375/(AA90*24)</f>
        <v>7.4478649453823245</v>
      </c>
    </row>
    <row r="91" spans="1:29" ht="12.75">
      <c r="A91" s="3" t="s">
        <v>30</v>
      </c>
      <c r="B91" s="3" t="s">
        <v>31</v>
      </c>
      <c r="C91" s="3" t="s">
        <v>6</v>
      </c>
      <c r="D91" s="3">
        <v>4648</v>
      </c>
      <c r="E91" s="14">
        <v>0.9166666666666666</v>
      </c>
      <c r="G91" s="10">
        <v>0.29791666666666666</v>
      </c>
      <c r="H91" s="10">
        <v>0.4930555555555556</v>
      </c>
      <c r="I91" s="10">
        <v>0.6520833333333333</v>
      </c>
      <c r="J91" s="10">
        <v>0.8618055555555556</v>
      </c>
      <c r="K91" s="12">
        <f t="shared" si="20"/>
        <v>0.945138888888889</v>
      </c>
      <c r="L91" s="13">
        <f t="shared" si="17"/>
        <v>12.079353416605436</v>
      </c>
      <c r="M91" s="10">
        <v>0.34791666666666665</v>
      </c>
      <c r="N91" s="10">
        <v>0.5520833333333334</v>
      </c>
      <c r="O91" s="12">
        <f t="shared" si="18"/>
        <v>1.6354166666666667</v>
      </c>
      <c r="P91" s="13">
        <f t="shared" si="19"/>
        <v>9.554140127388536</v>
      </c>
      <c r="Q91" s="10">
        <v>0.7861111111111111</v>
      </c>
      <c r="R91" s="10">
        <v>0.001388888888888889</v>
      </c>
      <c r="S91" s="10">
        <v>0.44166666666666665</v>
      </c>
      <c r="T91" s="10">
        <v>0.5972222222222222</v>
      </c>
      <c r="U91" s="10">
        <v>0.8381944444444445</v>
      </c>
      <c r="V91" s="10">
        <v>0.11805555555555557</v>
      </c>
      <c r="W91" s="10">
        <v>0.4145833333333333</v>
      </c>
      <c r="X91" s="10">
        <v>0.6180555555555556</v>
      </c>
      <c r="Y91" s="12">
        <f>X91+(2/24)+3</f>
        <v>3.701388888888889</v>
      </c>
      <c r="Z91" s="13">
        <f>750/(Y91*24)</f>
        <v>8.442776735459663</v>
      </c>
      <c r="AA91" s="12">
        <f>(X91-N91)+2</f>
        <v>2.0659722222222223</v>
      </c>
      <c r="AB91" s="13">
        <f>375/(AA91*24)</f>
        <v>7.563025210084033</v>
      </c>
      <c r="AC91" s="3" t="s">
        <v>5</v>
      </c>
    </row>
    <row r="92" spans="1:29" ht="12.75">
      <c r="A92" s="3" t="s">
        <v>188</v>
      </c>
      <c r="B92" s="3" t="s">
        <v>86</v>
      </c>
      <c r="C92" s="3" t="s">
        <v>6</v>
      </c>
      <c r="D92" s="3">
        <v>7373</v>
      </c>
      <c r="E92" s="14">
        <v>0.9166666666666666</v>
      </c>
      <c r="G92" s="10">
        <v>0.33888888888888885</v>
      </c>
      <c r="H92" s="10">
        <v>0.6201388888888889</v>
      </c>
      <c r="I92" s="10">
        <v>0.7465277777777778</v>
      </c>
      <c r="J92" s="10">
        <v>0.99375</v>
      </c>
      <c r="K92" s="12">
        <f t="shared" si="20"/>
        <v>1.0770833333333334</v>
      </c>
      <c r="L92" s="13">
        <f t="shared" si="17"/>
        <v>10.599613152804642</v>
      </c>
      <c r="M92" s="10">
        <v>0.39305555555555555</v>
      </c>
      <c r="N92" s="10">
        <v>0.6548611111111111</v>
      </c>
      <c r="O92" s="12">
        <f t="shared" si="18"/>
        <v>1.7381944444444444</v>
      </c>
      <c r="P92" s="13">
        <f t="shared" si="19"/>
        <v>8.98921294446664</v>
      </c>
      <c r="Q92" s="10">
        <v>0.91875</v>
      </c>
      <c r="R92" s="10" t="s">
        <v>191</v>
      </c>
      <c r="S92" s="10" t="s">
        <v>191</v>
      </c>
      <c r="T92" s="10" t="s">
        <v>191</v>
      </c>
      <c r="U92" s="10" t="s">
        <v>191</v>
      </c>
      <c r="V92" s="10" t="s">
        <v>191</v>
      </c>
      <c r="W92" s="10" t="s">
        <v>191</v>
      </c>
      <c r="X92" s="10" t="s">
        <v>191</v>
      </c>
      <c r="Y92" s="15" t="s">
        <v>191</v>
      </c>
      <c r="Z92" s="13" t="s">
        <v>191</v>
      </c>
      <c r="AA92" s="12" t="s">
        <v>191</v>
      </c>
      <c r="AB92" s="13" t="s">
        <v>191</v>
      </c>
      <c r="AC92" s="3" t="s">
        <v>94</v>
      </c>
    </row>
    <row r="93" spans="1:28" ht="12.75">
      <c r="A93" s="3" t="s">
        <v>177</v>
      </c>
      <c r="B93" s="3" t="s">
        <v>147</v>
      </c>
      <c r="C93" s="3" t="s">
        <v>6</v>
      </c>
      <c r="D93" s="3">
        <v>4847</v>
      </c>
      <c r="E93" s="14">
        <v>0.9166666666666666</v>
      </c>
      <c r="G93" s="10">
        <v>0.40138888888888885</v>
      </c>
      <c r="H93" s="10">
        <v>0.6534722222222222</v>
      </c>
      <c r="I93" s="10">
        <v>0.7972222222222222</v>
      </c>
      <c r="J93" s="10">
        <v>0.9854166666666666</v>
      </c>
      <c r="K93" s="12">
        <f t="shared" si="20"/>
        <v>1.0687499999999999</v>
      </c>
      <c r="L93" s="13">
        <f t="shared" si="17"/>
        <v>10.682261208576998</v>
      </c>
      <c r="M93" s="10">
        <v>0.4354166666666666</v>
      </c>
      <c r="N93" s="10">
        <v>0.6736111111111112</v>
      </c>
      <c r="O93" s="12">
        <f t="shared" si="18"/>
        <v>1.7569444444444446</v>
      </c>
      <c r="P93" s="13">
        <f t="shared" si="19"/>
        <v>8.893280632411066</v>
      </c>
      <c r="Q93" s="10">
        <v>0.93125</v>
      </c>
      <c r="R93" s="10">
        <v>0.14375</v>
      </c>
      <c r="S93" s="10">
        <v>0.50625</v>
      </c>
      <c r="T93" s="10">
        <v>0.6819444444444445</v>
      </c>
      <c r="U93" s="10">
        <v>0.9430555555555555</v>
      </c>
      <c r="V93" s="10">
        <v>0.2375</v>
      </c>
      <c r="W93" s="10">
        <v>0.46319444444444446</v>
      </c>
      <c r="X93" s="10">
        <v>0.6444444444444445</v>
      </c>
      <c r="Y93" s="12">
        <f>X93+(2/24)+3</f>
        <v>3.727777777777778</v>
      </c>
      <c r="Z93" s="13">
        <f>750/(Y93*24)</f>
        <v>8.38301043219076</v>
      </c>
      <c r="AA93" s="12">
        <f>(X93-N93)+2</f>
        <v>1.9708333333333332</v>
      </c>
      <c r="AB93" s="13">
        <f>375/(AA93*24)</f>
        <v>7.928118393234673</v>
      </c>
    </row>
    <row r="94" spans="1:32" ht="12.75">
      <c r="A94" s="3" t="s">
        <v>107</v>
      </c>
      <c r="B94" s="3" t="s">
        <v>62</v>
      </c>
      <c r="C94" s="3" t="s">
        <v>33</v>
      </c>
      <c r="D94" s="3">
        <v>4643</v>
      </c>
      <c r="E94" s="14">
        <v>0.9166666666666666</v>
      </c>
      <c r="G94" s="10">
        <v>0.42569444444444443</v>
      </c>
      <c r="H94" s="10">
        <v>0.6680555555555556</v>
      </c>
      <c r="I94" s="10" t="s">
        <v>191</v>
      </c>
      <c r="J94" s="10" t="s">
        <v>191</v>
      </c>
      <c r="K94" s="10" t="s">
        <v>191</v>
      </c>
      <c r="L94" s="10" t="s">
        <v>191</v>
      </c>
      <c r="M94" s="10" t="s">
        <v>191</v>
      </c>
      <c r="N94" s="10" t="s">
        <v>191</v>
      </c>
      <c r="O94" s="10" t="s">
        <v>191</v>
      </c>
      <c r="P94" s="10" t="s">
        <v>191</v>
      </c>
      <c r="Q94" s="10" t="s">
        <v>191</v>
      </c>
      <c r="R94" s="10" t="s">
        <v>191</v>
      </c>
      <c r="S94" s="10" t="s">
        <v>191</v>
      </c>
      <c r="T94" s="10" t="s">
        <v>191</v>
      </c>
      <c r="U94" s="10" t="s">
        <v>191</v>
      </c>
      <c r="V94" s="10" t="s">
        <v>191</v>
      </c>
      <c r="W94" s="10" t="s">
        <v>191</v>
      </c>
      <c r="X94" s="10" t="s">
        <v>191</v>
      </c>
      <c r="Y94" s="10" t="s">
        <v>191</v>
      </c>
      <c r="Z94" s="10" t="s">
        <v>191</v>
      </c>
      <c r="AA94" s="12" t="s">
        <v>191</v>
      </c>
      <c r="AB94" s="10" t="s">
        <v>191</v>
      </c>
      <c r="AC94" s="3" t="s">
        <v>5</v>
      </c>
      <c r="AD94" s="3" t="s">
        <v>5</v>
      </c>
      <c r="AF94" s="10" t="s">
        <v>5</v>
      </c>
    </row>
    <row r="95" spans="1:28" ht="12.75">
      <c r="A95" s="3" t="s">
        <v>148</v>
      </c>
      <c r="B95" s="3" t="s">
        <v>149</v>
      </c>
      <c r="C95" s="3" t="s">
        <v>6</v>
      </c>
      <c r="D95" s="3">
        <v>4640</v>
      </c>
      <c r="E95" s="14">
        <v>0.9166666666666666</v>
      </c>
      <c r="G95" s="10">
        <v>0.35833333333333334</v>
      </c>
      <c r="H95" s="10">
        <v>0.5638888888888889</v>
      </c>
      <c r="I95" s="10">
        <v>0.7284722222222223</v>
      </c>
      <c r="J95" s="10">
        <v>0.029166666666666664</v>
      </c>
      <c r="K95" s="12">
        <f>J95+(2/24)+1</f>
        <v>1.1125</v>
      </c>
      <c r="L95" s="13">
        <f>274/(K95*24)</f>
        <v>10.262172284644194</v>
      </c>
      <c r="M95" s="10">
        <v>0.4</v>
      </c>
      <c r="N95" s="10">
        <v>0.6138888888888888</v>
      </c>
      <c r="O95" s="12">
        <f>N95+(2/24)+1</f>
        <v>1.6972222222222222</v>
      </c>
      <c r="P95" s="13">
        <f>375/(O95*24)</f>
        <v>9.206219312602292</v>
      </c>
      <c r="Q95" s="3" t="s">
        <v>191</v>
      </c>
      <c r="R95" s="3" t="s">
        <v>191</v>
      </c>
      <c r="S95" s="3" t="s">
        <v>191</v>
      </c>
      <c r="T95" s="3" t="s">
        <v>191</v>
      </c>
      <c r="U95" s="3" t="s">
        <v>191</v>
      </c>
      <c r="V95" s="3" t="s">
        <v>191</v>
      </c>
      <c r="W95" s="3" t="s">
        <v>191</v>
      </c>
      <c r="X95" s="3" t="s">
        <v>191</v>
      </c>
      <c r="Y95" s="3" t="s">
        <v>191</v>
      </c>
      <c r="Z95" s="13" t="s">
        <v>191</v>
      </c>
      <c r="AA95" s="12" t="s">
        <v>191</v>
      </c>
      <c r="AB95" s="13" t="s">
        <v>191</v>
      </c>
    </row>
    <row r="96" spans="1:28" ht="12.75">
      <c r="A96" s="3" t="s">
        <v>222</v>
      </c>
      <c r="B96" s="3" t="s">
        <v>221</v>
      </c>
      <c r="C96" s="3" t="s">
        <v>125</v>
      </c>
      <c r="D96" s="3">
        <v>3408</v>
      </c>
      <c r="E96" s="14">
        <v>0.9166666666666666</v>
      </c>
      <c r="G96" s="10" t="s">
        <v>208</v>
      </c>
      <c r="H96" s="10" t="s">
        <v>208</v>
      </c>
      <c r="I96" s="10" t="s">
        <v>208</v>
      </c>
      <c r="J96" s="10" t="s">
        <v>208</v>
      </c>
      <c r="K96" s="12" t="s">
        <v>208</v>
      </c>
      <c r="L96" s="13" t="s">
        <v>208</v>
      </c>
      <c r="M96" s="10" t="s">
        <v>208</v>
      </c>
      <c r="N96" s="10" t="s">
        <v>208</v>
      </c>
      <c r="O96" s="12" t="s">
        <v>208</v>
      </c>
      <c r="P96" s="13" t="s">
        <v>208</v>
      </c>
      <c r="Q96" s="3" t="s">
        <v>208</v>
      </c>
      <c r="R96" s="3" t="s">
        <v>208</v>
      </c>
      <c r="S96" s="3" t="s">
        <v>208</v>
      </c>
      <c r="T96" s="3" t="s">
        <v>208</v>
      </c>
      <c r="U96" s="3" t="s">
        <v>208</v>
      </c>
      <c r="V96" s="10">
        <v>0.6972222222222223</v>
      </c>
      <c r="W96" s="10">
        <v>0.8791666666666668</v>
      </c>
      <c r="X96" s="10">
        <v>0.09305555555555556</v>
      </c>
      <c r="Y96" s="12">
        <f>X96+(2/24)+3</f>
        <v>3.176388888888889</v>
      </c>
      <c r="Z96" s="13">
        <f>750/(Y96*24)</f>
        <v>9.838216003498033</v>
      </c>
      <c r="AA96" s="12" t="s">
        <v>208</v>
      </c>
      <c r="AB96" s="13" t="s">
        <v>208</v>
      </c>
    </row>
    <row r="97" spans="1:28" ht="12.75">
      <c r="A97" s="3" t="s">
        <v>134</v>
      </c>
      <c r="B97" s="3" t="s">
        <v>135</v>
      </c>
      <c r="C97" s="3" t="s">
        <v>136</v>
      </c>
      <c r="D97" s="3">
        <v>4841</v>
      </c>
      <c r="E97" s="14">
        <v>0.9166666666666666</v>
      </c>
      <c r="G97" s="10">
        <v>0.4298611111111111</v>
      </c>
      <c r="H97" s="10">
        <v>0.6965277777777777</v>
      </c>
      <c r="I97" s="10">
        <v>0.8347222222222223</v>
      </c>
      <c r="J97" s="10">
        <v>0.08194444444444444</v>
      </c>
      <c r="K97" s="12">
        <f>J97+(2/24)+1</f>
        <v>1.1652777777777779</v>
      </c>
      <c r="L97" s="13">
        <f>274/(K97*24)</f>
        <v>9.797377830750893</v>
      </c>
      <c r="M97" s="14" t="s">
        <v>191</v>
      </c>
      <c r="N97" s="14" t="s">
        <v>191</v>
      </c>
      <c r="O97" s="14" t="s">
        <v>191</v>
      </c>
      <c r="P97" s="14" t="s">
        <v>191</v>
      </c>
      <c r="Q97" s="14" t="s">
        <v>191</v>
      </c>
      <c r="R97" s="14" t="s">
        <v>191</v>
      </c>
      <c r="S97" s="14" t="s">
        <v>191</v>
      </c>
      <c r="T97" s="14" t="s">
        <v>191</v>
      </c>
      <c r="U97" s="14" t="s">
        <v>191</v>
      </c>
      <c r="V97" s="14" t="s">
        <v>191</v>
      </c>
      <c r="W97" s="14" t="s">
        <v>191</v>
      </c>
      <c r="X97" s="14" t="s">
        <v>191</v>
      </c>
      <c r="Y97" s="14" t="s">
        <v>191</v>
      </c>
      <c r="Z97" s="14" t="s">
        <v>191</v>
      </c>
      <c r="AA97" s="12" t="s">
        <v>191</v>
      </c>
      <c r="AB97" s="14" t="s">
        <v>191</v>
      </c>
    </row>
    <row r="98" spans="1:28" ht="12.75">
      <c r="A98" s="3" t="s">
        <v>179</v>
      </c>
      <c r="B98" s="3" t="s">
        <v>180</v>
      </c>
      <c r="C98" s="3" t="s">
        <v>6</v>
      </c>
      <c r="D98" s="3">
        <v>7478</v>
      </c>
      <c r="E98" s="14">
        <v>0.9166666666666666</v>
      </c>
      <c r="G98" s="10">
        <v>0.34930555555555554</v>
      </c>
      <c r="H98" s="10">
        <v>0.6625</v>
      </c>
      <c r="I98" s="10">
        <v>0.8055555555555555</v>
      </c>
      <c r="J98" s="10">
        <v>0.99375</v>
      </c>
      <c r="K98" s="12">
        <f>J98+(2/24)</f>
        <v>1.0770833333333334</v>
      </c>
      <c r="L98" s="13">
        <f>274/(K98*24)</f>
        <v>10.599613152804642</v>
      </c>
      <c r="M98" s="10">
        <v>0.375</v>
      </c>
      <c r="N98" s="10">
        <v>0.5708333333333333</v>
      </c>
      <c r="O98" s="12">
        <f>N98+(2/24)+1</f>
        <v>1.6541666666666668</v>
      </c>
      <c r="P98" s="13">
        <f>375/(O98*24)</f>
        <v>9.445843828715365</v>
      </c>
      <c r="Q98" s="10">
        <v>0.8256944444444444</v>
      </c>
      <c r="R98" s="10">
        <v>0.08125</v>
      </c>
      <c r="S98" s="10">
        <v>0.4694444444444445</v>
      </c>
      <c r="T98" s="10">
        <v>0.5736111111111112</v>
      </c>
      <c r="U98" s="10">
        <v>0.7645833333333334</v>
      </c>
      <c r="V98" s="10">
        <v>0.9409722222222222</v>
      </c>
      <c r="W98" s="10">
        <v>0.22847222222222222</v>
      </c>
      <c r="X98" s="10">
        <v>0.4458333333333333</v>
      </c>
      <c r="Y98" s="12">
        <f>X98+(2/24)+3</f>
        <v>3.529166666666667</v>
      </c>
      <c r="Z98" s="13">
        <f>750/(Y98*24)</f>
        <v>8.85478158205431</v>
      </c>
      <c r="AA98" s="12">
        <f>(X98-N98)+2</f>
        <v>1.875</v>
      </c>
      <c r="AB98" s="13">
        <f>375/(AA98*24)</f>
        <v>8.333333333333334</v>
      </c>
    </row>
    <row r="99" spans="5:28" ht="12.75">
      <c r="E99" s="10"/>
      <c r="G99" s="10"/>
      <c r="H99" s="10"/>
      <c r="I99" s="10"/>
      <c r="J99" s="10"/>
      <c r="K99" s="14"/>
      <c r="L99" s="13"/>
      <c r="M99" s="10"/>
      <c r="N99" s="10"/>
      <c r="P99" s="13"/>
      <c r="Z99" s="13"/>
      <c r="AB99" s="13"/>
    </row>
    <row r="100" spans="1:28" ht="12.75">
      <c r="A100" s="3" t="s">
        <v>69</v>
      </c>
      <c r="B100" s="3" t="s">
        <v>72</v>
      </c>
      <c r="E100" s="10">
        <v>0.9375</v>
      </c>
      <c r="F100" s="10">
        <v>0.1909722222222222</v>
      </c>
      <c r="G100" s="10">
        <v>0.34791666666666665</v>
      </c>
      <c r="H100" s="10">
        <v>0.5083333333333333</v>
      </c>
      <c r="I100" s="10">
        <v>0.63125</v>
      </c>
      <c r="J100" s="10">
        <v>0.8263888888888888</v>
      </c>
      <c r="K100" s="14">
        <f>J100+(1.5/24)</f>
        <v>0.8888888888888888</v>
      </c>
      <c r="L100" s="13">
        <f>274/(K100*24)</f>
        <v>12.84375</v>
      </c>
      <c r="M100" s="10">
        <v>0.024305555555555556</v>
      </c>
      <c r="N100" s="10">
        <v>0.4826388888888889</v>
      </c>
      <c r="O100" s="12">
        <f>N100+1+(2/24)</f>
        <v>1.565972222222222</v>
      </c>
      <c r="P100" s="13">
        <f>375/(O100*24)</f>
        <v>9.977827050997783</v>
      </c>
      <c r="Q100" s="10">
        <v>0.6631944444444444</v>
      </c>
      <c r="R100" s="10">
        <v>0.8305555555555556</v>
      </c>
      <c r="S100" s="10">
        <v>0.07708333333333334</v>
      </c>
      <c r="T100" s="10">
        <v>0.40277777777777773</v>
      </c>
      <c r="U100" s="10">
        <v>0.5902777777777778</v>
      </c>
      <c r="V100" s="10">
        <v>0.7805555555555556</v>
      </c>
      <c r="W100" s="10">
        <v>0.9875</v>
      </c>
      <c r="X100" s="10">
        <v>0.19375</v>
      </c>
      <c r="Y100" s="12">
        <f>X100+3+(2/24)</f>
        <v>3.2770833333333336</v>
      </c>
      <c r="Z100" s="13">
        <f>747/(Y100*24)</f>
        <v>9.497774952320405</v>
      </c>
      <c r="AA100" s="12">
        <f>(X100-N100)+2</f>
        <v>1.7111111111111112</v>
      </c>
      <c r="AB100" s="13">
        <f>(747-375)/(AA100*24)</f>
        <v>9.058441558441558</v>
      </c>
    </row>
    <row r="101" spans="5:8" ht="12.75">
      <c r="E101" s="10"/>
      <c r="G101" s="10"/>
      <c r="H101" s="10"/>
    </row>
    <row r="104" spans="1:28" ht="25.5">
      <c r="A104" s="18" t="s">
        <v>209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29"/>
      <c r="AB104" s="19"/>
    </row>
    <row r="105" spans="1:28" ht="51">
      <c r="A105" s="18" t="s">
        <v>197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29"/>
      <c r="AB105" s="19"/>
    </row>
    <row r="106" spans="1:28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29"/>
      <c r="AB106" s="19"/>
    </row>
    <row r="107" spans="1:28" ht="38.25">
      <c r="A107" s="18" t="s">
        <v>199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29"/>
      <c r="AB107" s="19"/>
    </row>
    <row r="108" spans="1:28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29"/>
      <c r="AB108" s="19"/>
    </row>
    <row r="109" spans="1:28" ht="25.5">
      <c r="A109" s="20" t="s">
        <v>192</v>
      </c>
      <c r="B109" s="21" t="s">
        <v>193</v>
      </c>
      <c r="C109" s="22" t="s">
        <v>194</v>
      </c>
      <c r="D109" s="22" t="s">
        <v>195</v>
      </c>
      <c r="E109" s="21" t="s">
        <v>196</v>
      </c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30"/>
      <c r="AB109" s="20"/>
    </row>
    <row r="110" spans="1:32" s="11" customFormat="1" ht="12.75">
      <c r="A110" s="19">
        <v>2007</v>
      </c>
      <c r="B110" s="19">
        <v>633</v>
      </c>
      <c r="C110" s="18" t="s">
        <v>219</v>
      </c>
      <c r="D110" s="18"/>
      <c r="E110" s="23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29"/>
      <c r="AB110" s="19"/>
      <c r="AF110" s="3"/>
    </row>
    <row r="111" spans="1:32" ht="12.75">
      <c r="A111" s="19">
        <v>2003</v>
      </c>
      <c r="B111" s="19">
        <v>468</v>
      </c>
      <c r="C111" s="19" t="s">
        <v>198</v>
      </c>
      <c r="D111" s="19" t="s">
        <v>198</v>
      </c>
      <c r="E111" s="24">
        <v>0.87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29"/>
      <c r="AB111" s="19"/>
      <c r="AF111" s="11"/>
    </row>
    <row r="112" spans="1:28" ht="12.75">
      <c r="A112" s="19">
        <v>1999</v>
      </c>
      <c r="B112" s="19">
        <v>411</v>
      </c>
      <c r="C112" s="19">
        <v>404</v>
      </c>
      <c r="D112" s="19">
        <v>304</v>
      </c>
      <c r="E112" s="24">
        <v>0.75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29"/>
      <c r="AB112" s="19"/>
    </row>
    <row r="113" spans="1:28" ht="12.75">
      <c r="A113" s="19">
        <v>1995</v>
      </c>
      <c r="B113" s="19">
        <v>291</v>
      </c>
      <c r="C113" s="19">
        <v>283</v>
      </c>
      <c r="D113" s="19">
        <v>239</v>
      </c>
      <c r="E113" s="24">
        <v>0.84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29"/>
      <c r="AB113" s="19"/>
    </row>
    <row r="114" spans="1:28" ht="12.75">
      <c r="A114" s="19">
        <v>1991</v>
      </c>
      <c r="B114" s="18"/>
      <c r="C114" s="19">
        <v>398</v>
      </c>
      <c r="D114" s="19">
        <v>333</v>
      </c>
      <c r="E114" s="24">
        <v>0.84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29"/>
      <c r="AB114" s="19"/>
    </row>
    <row r="115" spans="1:28" ht="12.75">
      <c r="A115" s="19">
        <v>1987</v>
      </c>
      <c r="B115" s="19"/>
      <c r="C115" s="19">
        <v>230</v>
      </c>
      <c r="D115" s="19">
        <v>125</v>
      </c>
      <c r="E115" s="24">
        <v>0.54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29"/>
      <c r="AB115" s="19"/>
    </row>
    <row r="116" spans="1:28" ht="12.75">
      <c r="A116" s="19">
        <v>1983</v>
      </c>
      <c r="B116" s="19"/>
      <c r="C116" s="19">
        <v>107</v>
      </c>
      <c r="D116" s="19">
        <v>70</v>
      </c>
      <c r="E116" s="24">
        <v>0.65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29"/>
      <c r="AB116" s="19"/>
    </row>
    <row r="117" spans="1:28" ht="12.75">
      <c r="A117" s="19">
        <v>1979</v>
      </c>
      <c r="B117" s="19"/>
      <c r="C117" s="19">
        <v>35</v>
      </c>
      <c r="D117" s="19">
        <v>24</v>
      </c>
      <c r="E117" s="24">
        <v>0.69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29"/>
      <c r="AB117" s="19"/>
    </row>
    <row r="118" spans="1:28" ht="12.75">
      <c r="A118" s="19">
        <v>1975</v>
      </c>
      <c r="B118" s="19"/>
      <c r="C118" s="19">
        <v>8</v>
      </c>
      <c r="D118" s="19">
        <v>4</v>
      </c>
      <c r="E118" s="24">
        <v>0.5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29"/>
      <c r="AB118" s="19"/>
    </row>
    <row r="119" spans="1:11" ht="12.75">
      <c r="A119" s="19">
        <v>1971</v>
      </c>
      <c r="B119" s="19"/>
      <c r="C119" s="19">
        <v>2</v>
      </c>
      <c r="D119" s="19">
        <v>0</v>
      </c>
      <c r="E119" s="24">
        <v>0</v>
      </c>
      <c r="F119" s="19"/>
      <c r="K119" s="3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Bramwell</dc:creator>
  <cp:keywords/>
  <dc:description/>
  <cp:lastModifiedBy>Chuck Bramwell</cp:lastModifiedBy>
  <dcterms:created xsi:type="dcterms:W3CDTF">2003-08-19T15:42:42Z</dcterms:created>
  <dcterms:modified xsi:type="dcterms:W3CDTF">2007-08-24T19:09:08Z</dcterms:modified>
  <cp:category/>
  <cp:version/>
  <cp:contentType/>
  <cp:contentStatus/>
</cp:coreProperties>
</file>